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911b356ad5b5aab/Documents/Budget/"/>
    </mc:Choice>
  </mc:AlternateContent>
  <xr:revisionPtr revIDLastSave="0" documentId="8_{2DA23CA4-7923-49C3-8C81-E88F6BA8DA8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Main" sheetId="1" r:id="rId1"/>
    <sheet name="Employee" sheetId="4" r:id="rId2"/>
    <sheet name="Historical Data" sheetId="5" r:id="rId3"/>
  </sheets>
  <definedNames>
    <definedName name="_xlnm.Print_Titles" localSheetId="0">Main!$A:$B,Main!$1:$2</definedName>
    <definedName name="QB_COLUMN_59200" localSheetId="0" hidden="1">Main!$C$1</definedName>
    <definedName name="QB_COLUMN_63620" localSheetId="0" hidden="1">Main!$F$1</definedName>
    <definedName name="QB_COLUMN_64430" localSheetId="0" hidden="1">Main!#REF!</definedName>
    <definedName name="QB_COLUMN_76210" localSheetId="0" hidden="1">Main!$E$1</definedName>
    <definedName name="QB_DATA_0" localSheetId="0" hidden="1">Main!$4:$4,Main!$6:$6,Main!#REF!,Main!$9:$9,Main!$10:$10,Main!$11:$11,Main!$12:$12,Main!#REF!,Main!#REF!,Main!$16:$16,Main!$17:$17,Main!$18:$18,Main!#REF!,Main!$19:$19,Main!#REF!,Main!#REF!</definedName>
    <definedName name="QB_DATA_1" localSheetId="0" hidden="1">Main!$23:$23,Main!$24:$24,Main!$25:$25,Main!$26:$26,Main!#REF!,Main!#REF!,Main!#REF!,Main!#REF!,Main!#REF!,Main!#REF!,Main!#REF!,Main!#REF!,Main!#REF!,Main!#REF!,Main!#REF!,Main!#REF!</definedName>
    <definedName name="QB_DATA_2" localSheetId="0" hidden="1">Main!$30:$30,Main!$32:$32,Main!$34:$34,Main!$36:$36,Main!#REF!,Main!$37:$37,Main!$38:$38,Main!$39:$39,Main!$40:$40,Main!$42:$42,Main!$43:$43,Main!$44:$44,Main!$45:$45,Main!$46:$46,Main!$47:$47,Main!$49:$49</definedName>
    <definedName name="QB_DATA_3" localSheetId="0" hidden="1">Main!#REF!,Main!$51:$51,Main!#REF!,Main!#REF!,Main!#REF!</definedName>
    <definedName name="QB_FORMULA_0" localSheetId="0" hidden="1">Main!$F$4,Main!#REF!,Main!$F$6,Main!#REF!,Main!#REF!,Main!#REF!,Main!$F$9,Main!#REF!,Main!$F$10,Main!#REF!,Main!$F$11,Main!#REF!,Main!$F$12,Main!#REF!,Main!$C$13,Main!$E$13</definedName>
    <definedName name="QB_FORMULA_1" localSheetId="0" hidden="1">Main!$F$13,Main!#REF!,Main!$C$14,Main!$E$14,Main!$F$14,Main!#REF!,Main!$F$16,Main!#REF!,Main!$F$17,Main!#REF!,Main!$F$18,Main!#REF!,Main!#REF!,Main!#REF!,Main!$F$19,Main!#REF!</definedName>
    <definedName name="QB_FORMULA_2" localSheetId="0" hidden="1">Main!#REF!,Main!#REF!,Main!#REF!,Main!#REF!,Main!$C$21,Main!$E$21,Main!$F$21,Main!#REF!,Main!$F$23,Main!#REF!,Main!$F$24,Main!#REF!,Main!$F$25,Main!#REF!,Main!$F$26,Main!#REF!</definedName>
    <definedName name="QB_FORMULA_3" localSheetId="0" hidden="1">Main!#REF!,Main!#REF!,Main!#REF!,Main!#REF!,Main!#REF!,Main!#REF!,Main!#REF!,Main!#REF!,Main!#REF!,Main!#REF!,Main!#REF!,Main!#REF!,Main!#REF!,Main!#REF!,Main!#REF!,Main!#REF!</definedName>
    <definedName name="QB_FORMULA_4" localSheetId="0" hidden="1">Main!#REF!,Main!#REF!,Main!#REF!,Main!#REF!,Main!#REF!,Main!#REF!,Main!$C$27,Main!$E$27,Main!$F$27,Main!#REF!,Main!$F$30,Main!#REF!,Main!$F$32,Main!#REF!,Main!$F$36,Main!#REF!</definedName>
    <definedName name="QB_FORMULA_5" localSheetId="0" hidden="1">Main!$F$37,Main!#REF!,Main!$F$38,Main!#REF!,Main!$F$39,Main!#REF!,Main!$F$40,Main!#REF!,Main!$F$42,Main!#REF!,Main!$F$43,Main!#REF!,Main!$F$44,Main!#REF!,Main!$F$45,Main!#REF!</definedName>
    <definedName name="QB_FORMULA_6" localSheetId="0" hidden="1">Main!$F$46,Main!#REF!,Main!$F$47,Main!#REF!,Main!$F$49,Main!#REF!,Main!#REF!,Main!#REF!,Main!$F$51,Main!#REF!,Main!$C$52,Main!$E$52,Main!$F$52,Main!#REF!,Main!#REF!,Main!#REF!</definedName>
    <definedName name="QB_FORMULA_7" localSheetId="0" hidden="1">Main!#REF!,Main!#REF!,Main!#REF!,Main!#REF!,Main!$C$53,Main!$E$53,Main!$F$53,Main!#REF!</definedName>
    <definedName name="QB_ROW_100240" localSheetId="0" hidden="1">Main!$B$26</definedName>
    <definedName name="QB_ROW_102240" localSheetId="0" hidden="1">Main!#REF!</definedName>
    <definedName name="QB_ROW_104240" localSheetId="0" hidden="1">Main!#REF!</definedName>
    <definedName name="QB_ROW_108240" localSheetId="0" hidden="1">Main!#REF!</definedName>
    <definedName name="QB_ROW_109240" localSheetId="0" hidden="1">Main!#REF!</definedName>
    <definedName name="QB_ROW_110240" localSheetId="0" hidden="1">Main!#REF!</definedName>
    <definedName name="QB_ROW_111240" localSheetId="0" hidden="1">Main!#REF!</definedName>
    <definedName name="QB_ROW_113240" localSheetId="0" hidden="1">Main!#REF!</definedName>
    <definedName name="QB_ROW_115240" localSheetId="0" hidden="1">Main!#REF!</definedName>
    <definedName name="QB_ROW_118240" localSheetId="0" hidden="1">Main!#REF!</definedName>
    <definedName name="QB_ROW_119240" localSheetId="0" hidden="1">Main!#REF!</definedName>
    <definedName name="QB_ROW_125240" localSheetId="0" hidden="1">Main!#REF!</definedName>
    <definedName name="QB_ROW_129240" localSheetId="0" hidden="1">Main!#REF!</definedName>
    <definedName name="QB_ROW_130240" localSheetId="0" hidden="1">Main!$B$51</definedName>
    <definedName name="QB_ROW_132230" localSheetId="0" hidden="1">Main!#REF!</definedName>
    <definedName name="QB_ROW_133230" localSheetId="0" hidden="1">Main!$A$10</definedName>
    <definedName name="QB_ROW_134240" localSheetId="0" hidden="1">Main!#REF!</definedName>
    <definedName name="QB_ROW_135240" localSheetId="0" hidden="1">Main!$B$38</definedName>
    <definedName name="QB_ROW_137240" localSheetId="0" hidden="1">Main!#REF!</definedName>
    <definedName name="QB_ROW_141240" localSheetId="0" hidden="1">Main!$B$34</definedName>
    <definedName name="QB_ROW_142030" localSheetId="0" hidden="1">Main!#REF!</definedName>
    <definedName name="QB_ROW_142330" localSheetId="0" hidden="1">Main!$A$27</definedName>
    <definedName name="QB_ROW_146240" localSheetId="0" hidden="1">Main!#REF!</definedName>
    <definedName name="QB_ROW_148030" localSheetId="0" hidden="1">Main!#REF!</definedName>
    <definedName name="QB_ROW_148330" localSheetId="0" hidden="1">Main!$A$21</definedName>
    <definedName name="QB_ROW_153240" localSheetId="0" hidden="1">Main!$B$19</definedName>
    <definedName name="QB_ROW_154240" localSheetId="0" hidden="1">Main!#REF!</definedName>
    <definedName name="QB_ROW_155240" localSheetId="0" hidden="1">Main!#REF!</definedName>
    <definedName name="QB_ROW_156230" localSheetId="0" hidden="1">Main!#REF!</definedName>
    <definedName name="QB_ROW_159230" localSheetId="0" hidden="1">Main!#REF!</definedName>
    <definedName name="QB_ROW_160230" localSheetId="0" hidden="1">Main!#REF!</definedName>
    <definedName name="QB_ROW_18301" localSheetId="0" hidden="1">Main!#REF!</definedName>
    <definedName name="QB_ROW_20022" localSheetId="0" hidden="1">Main!#REF!</definedName>
    <definedName name="QB_ROW_20322" localSheetId="0" hidden="1">Main!#REF!</definedName>
    <definedName name="QB_ROW_21022" localSheetId="0" hidden="1">Main!#REF!</definedName>
    <definedName name="QB_ROW_21322" localSheetId="0" hidden="1">Main!#REF!</definedName>
    <definedName name="QB_ROW_2240" localSheetId="0" hidden="1">Main!#REF!</definedName>
    <definedName name="QB_ROW_38240" localSheetId="0" hidden="1">Main!$B$25</definedName>
    <definedName name="QB_ROW_5230" localSheetId="0" hidden="1">Main!#REF!</definedName>
    <definedName name="QB_ROW_59230" localSheetId="0" hidden="1">Main!$A$4</definedName>
    <definedName name="QB_ROW_60230" localSheetId="0" hidden="1">Main!$A$6</definedName>
    <definedName name="QB_ROW_62230" localSheetId="0" hidden="1">Main!$A$9</definedName>
    <definedName name="QB_ROW_63230" localSheetId="0" hidden="1">Main!$A$11</definedName>
    <definedName name="QB_ROW_64230" localSheetId="0" hidden="1">Main!$A$12</definedName>
    <definedName name="QB_ROW_65030" localSheetId="0" hidden="1">Main!$A$29</definedName>
    <definedName name="QB_ROW_65330" localSheetId="0" hidden="1">Main!$A$52</definedName>
    <definedName name="QB_ROW_66240" localSheetId="0" hidden="1">Main!$B$37</definedName>
    <definedName name="QB_ROW_68240" localSheetId="0" hidden="1">Main!$B$30</definedName>
    <definedName name="QB_ROW_71240" localSheetId="0" hidden="1">Main!$B$32</definedName>
    <definedName name="QB_ROW_74240" localSheetId="0" hidden="1">Main!$B$36</definedName>
    <definedName name="QB_ROW_76240" localSheetId="0" hidden="1">Main!$B$39</definedName>
    <definedName name="QB_ROW_77240" localSheetId="0" hidden="1">Main!$B$40</definedName>
    <definedName name="QB_ROW_78240" localSheetId="0" hidden="1">Main!$B$16</definedName>
    <definedName name="QB_ROW_79240" localSheetId="0" hidden="1">Main!$B$17</definedName>
    <definedName name="QB_ROW_80240" localSheetId="0" hidden="1">Main!$B$18</definedName>
    <definedName name="QB_ROW_81240" localSheetId="0" hidden="1">Main!$B$42</definedName>
    <definedName name="QB_ROW_82240" localSheetId="0" hidden="1">Main!$B$43</definedName>
    <definedName name="QB_ROW_84240" localSheetId="0" hidden="1">Main!$B$44</definedName>
    <definedName name="QB_ROW_85240" localSheetId="0" hidden="1">Main!$B$45</definedName>
    <definedName name="QB_ROW_86240" localSheetId="0" hidden="1">Main!$B$46</definedName>
    <definedName name="QB_ROW_86311" localSheetId="0" hidden="1">Main!#REF!</definedName>
    <definedName name="QB_ROW_88240" localSheetId="0" hidden="1">Main!$B$47</definedName>
    <definedName name="QB_ROW_89240" localSheetId="0" hidden="1">Main!$B$49</definedName>
    <definedName name="QB_ROW_98240" localSheetId="0" hidden="1">Main!$B$23</definedName>
    <definedName name="QB_ROW_99240" localSheetId="0" hidden="1">Main!$B$24</definedName>
    <definedName name="QBCANSUPPORTUPDATE" localSheetId="0">TRUE</definedName>
    <definedName name="QBCOMPANYFILENAME" localSheetId="0">"C:\Users\Angelia\Contacts\Documents\Quickbooks\Reclamation District 799 on 4-25-13.qbw"</definedName>
    <definedName name="QBENDDATE" localSheetId="0">20140630</definedName>
    <definedName name="QBHEADERSONSCREEN" localSheetId="0">FALSE</definedName>
    <definedName name="QBMETADATASIZE" localSheetId="0">5802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"137a5b79f1814c748822bc45caa69c84"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20130701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4" l="1"/>
  <c r="G47" i="4"/>
  <c r="E46" i="4"/>
  <c r="D46" i="4"/>
  <c r="D45" i="4"/>
  <c r="G45" i="4" s="1"/>
  <c r="C45" i="4"/>
  <c r="B45" i="4"/>
  <c r="F44" i="4"/>
  <c r="B44" i="4"/>
  <c r="E43" i="4"/>
  <c r="D43" i="4"/>
  <c r="G42" i="4"/>
  <c r="F40" i="4"/>
  <c r="F46" i="4" s="1"/>
  <c r="E40" i="4"/>
  <c r="E44" i="4" s="1"/>
  <c r="E48" i="4" s="1"/>
  <c r="D40" i="4"/>
  <c r="C40" i="4"/>
  <c r="C46" i="4" s="1"/>
  <c r="B40" i="4"/>
  <c r="B46" i="4" s="1"/>
  <c r="G46" i="4" s="1"/>
  <c r="F23" i="4"/>
  <c r="E23" i="4"/>
  <c r="F8" i="4"/>
  <c r="E8" i="4"/>
  <c r="G40" i="4" l="1"/>
  <c r="C44" i="4"/>
  <c r="G44" i="4" s="1"/>
  <c r="B43" i="4"/>
  <c r="F43" i="4"/>
  <c r="F48" i="4" s="1"/>
  <c r="D44" i="4"/>
  <c r="D48" i="4" s="1"/>
  <c r="C48" i="4"/>
  <c r="C43" i="4"/>
  <c r="G21" i="1"/>
  <c r="G43" i="4" l="1"/>
  <c r="B48" i="4"/>
  <c r="G48" i="4" s="1"/>
  <c r="H48" i="1"/>
  <c r="I48" i="1"/>
  <c r="J48" i="1"/>
  <c r="K48" i="1"/>
  <c r="L48" i="1"/>
  <c r="B8" i="4" l="1"/>
  <c r="G30" i="4"/>
  <c r="G28" i="4"/>
  <c r="G15" i="4"/>
  <c r="G13" i="4"/>
  <c r="B23" i="4" l="1"/>
  <c r="D14" i="4"/>
  <c r="C14" i="4"/>
  <c r="B14" i="4"/>
  <c r="E18" i="4"/>
  <c r="C18" i="4"/>
  <c r="F41" i="1"/>
  <c r="H41" i="1"/>
  <c r="I41" i="1"/>
  <c r="J41" i="1"/>
  <c r="K41" i="1"/>
  <c r="L41" i="1"/>
  <c r="F20" i="1"/>
  <c r="E21" i="1"/>
  <c r="F26" i="4" l="1"/>
  <c r="F11" i="4"/>
  <c r="F12" i="4"/>
  <c r="F14" i="4"/>
  <c r="F27" i="4"/>
  <c r="F29" i="4"/>
  <c r="F8" i="1"/>
  <c r="F31" i="4" l="1"/>
  <c r="F16" i="4"/>
  <c r="F7" i="1"/>
  <c r="H5" i="1" l="1"/>
  <c r="I5" i="1" s="1"/>
  <c r="J5" i="1" s="1"/>
  <c r="K5" i="1" s="1"/>
  <c r="L5" i="1" s="1"/>
  <c r="I35" i="1" l="1"/>
  <c r="J35" i="1"/>
  <c r="K35" i="1"/>
  <c r="L35" i="1"/>
  <c r="F35" i="1"/>
  <c r="H17" i="1" l="1"/>
  <c r="H16" i="1"/>
  <c r="I16" i="1" s="1"/>
  <c r="J16" i="1" s="1"/>
  <c r="K16" i="1" s="1"/>
  <c r="G42" i="5"/>
  <c r="G14" i="5"/>
  <c r="G43" i="5" l="1"/>
  <c r="G47" i="5" s="1"/>
  <c r="F42" i="5" l="1"/>
  <c r="E42" i="5"/>
  <c r="F14" i="5"/>
  <c r="E14" i="5"/>
  <c r="E43" i="5" s="1"/>
  <c r="E47" i="5" s="1"/>
  <c r="F43" i="5" l="1"/>
  <c r="F47" i="5" s="1"/>
  <c r="D28" i="4"/>
  <c r="C28" i="4"/>
  <c r="B28" i="4"/>
  <c r="G25" i="4"/>
  <c r="E29" i="4"/>
  <c r="D23" i="4"/>
  <c r="D29" i="4" s="1"/>
  <c r="C23" i="4"/>
  <c r="B29" i="4"/>
  <c r="D13" i="4"/>
  <c r="C13" i="4"/>
  <c r="B13" i="4"/>
  <c r="G10" i="4"/>
  <c r="D8" i="4"/>
  <c r="C8" i="4"/>
  <c r="C29" i="4" l="1"/>
  <c r="G29" i="4" s="1"/>
  <c r="G23" i="4"/>
  <c r="G8" i="4"/>
  <c r="E14" i="4"/>
  <c r="G14" i="4" s="1"/>
  <c r="B12" i="4"/>
  <c r="C11" i="4"/>
  <c r="D11" i="4"/>
  <c r="D27" i="4"/>
  <c r="E26" i="4"/>
  <c r="B26" i="4"/>
  <c r="B27" i="4"/>
  <c r="C27" i="4"/>
  <c r="D12" i="4"/>
  <c r="E12" i="4"/>
  <c r="E11" i="4"/>
  <c r="E27" i="4"/>
  <c r="C12" i="4"/>
  <c r="C26" i="4"/>
  <c r="B11" i="4"/>
  <c r="D26" i="4"/>
  <c r="G11" i="4" l="1"/>
  <c r="G27" i="4"/>
  <c r="G26" i="4"/>
  <c r="G12" i="4"/>
  <c r="C31" i="4"/>
  <c r="E16" i="4"/>
  <c r="E31" i="4"/>
  <c r="D16" i="4"/>
  <c r="B16" i="4"/>
  <c r="D31" i="4"/>
  <c r="C16" i="4"/>
  <c r="B31" i="4"/>
  <c r="G31" i="4" l="1"/>
  <c r="G16" i="4"/>
  <c r="F5" i="1"/>
  <c r="G33" i="4" l="1"/>
  <c r="F31" i="1"/>
  <c r="F43" i="1"/>
  <c r="C52" i="1" l="1"/>
  <c r="E52" i="1"/>
  <c r="D52" i="1"/>
  <c r="L32" i="1"/>
  <c r="L33" i="1"/>
  <c r="L34" i="1"/>
  <c r="L36" i="1"/>
  <c r="L37" i="1"/>
  <c r="L38" i="1"/>
  <c r="L39" i="1"/>
  <c r="L40" i="1"/>
  <c r="L42" i="1"/>
  <c r="L43" i="1"/>
  <c r="L44" i="1"/>
  <c r="L45" i="1"/>
  <c r="L46" i="1"/>
  <c r="L47" i="1"/>
  <c r="L49" i="1"/>
  <c r="L50" i="1"/>
  <c r="K32" i="1"/>
  <c r="K33" i="1"/>
  <c r="K34" i="1"/>
  <c r="K36" i="1"/>
  <c r="K37" i="1"/>
  <c r="K38" i="1"/>
  <c r="K39" i="1"/>
  <c r="K40" i="1"/>
  <c r="K42" i="1"/>
  <c r="K43" i="1"/>
  <c r="K44" i="1"/>
  <c r="K45" i="1"/>
  <c r="K46" i="1"/>
  <c r="K47" i="1"/>
  <c r="K49" i="1"/>
  <c r="K50" i="1"/>
  <c r="J32" i="1"/>
  <c r="J33" i="1"/>
  <c r="J34" i="1"/>
  <c r="J36" i="1"/>
  <c r="J37" i="1"/>
  <c r="J38" i="1"/>
  <c r="J39" i="1"/>
  <c r="J40" i="1"/>
  <c r="J42" i="1"/>
  <c r="J43" i="1"/>
  <c r="J44" i="1"/>
  <c r="J45" i="1"/>
  <c r="J46" i="1"/>
  <c r="J47" i="1"/>
  <c r="J49" i="1"/>
  <c r="J50" i="1"/>
  <c r="I32" i="1"/>
  <c r="I33" i="1"/>
  <c r="I34" i="1"/>
  <c r="I36" i="1"/>
  <c r="I37" i="1"/>
  <c r="I38" i="1"/>
  <c r="I39" i="1"/>
  <c r="I40" i="1"/>
  <c r="I42" i="1"/>
  <c r="I43" i="1"/>
  <c r="I44" i="1"/>
  <c r="I45" i="1"/>
  <c r="I46" i="1"/>
  <c r="I47" i="1"/>
  <c r="I49" i="1"/>
  <c r="I50" i="1"/>
  <c r="H32" i="1"/>
  <c r="H33" i="1"/>
  <c r="H34" i="1"/>
  <c r="H36" i="1"/>
  <c r="H37" i="1"/>
  <c r="H38" i="1"/>
  <c r="H39" i="1"/>
  <c r="H40" i="1"/>
  <c r="H42" i="1"/>
  <c r="H43" i="1"/>
  <c r="H44" i="1"/>
  <c r="H45" i="1"/>
  <c r="H46" i="1"/>
  <c r="H47" i="1"/>
  <c r="H49" i="1"/>
  <c r="H50" i="1"/>
  <c r="L30" i="1"/>
  <c r="K30" i="1"/>
  <c r="J30" i="1"/>
  <c r="I30" i="1"/>
  <c r="C42" i="5" l="1"/>
  <c r="D42" i="5"/>
  <c r="C14" i="5"/>
  <c r="D14" i="5"/>
  <c r="D43" i="5" l="1"/>
  <c r="D47" i="5" s="1"/>
  <c r="C43" i="5"/>
  <c r="C47" i="5" s="1"/>
  <c r="H21" i="1"/>
  <c r="I21" i="1" s="1"/>
  <c r="J21" i="1" s="1"/>
  <c r="K21" i="1" s="1"/>
  <c r="L21" i="1" s="1"/>
  <c r="G27" i="1"/>
  <c r="H24" i="1"/>
  <c r="H25" i="1"/>
  <c r="I25" i="1" s="1"/>
  <c r="J25" i="1" s="1"/>
  <c r="K25" i="1" s="1"/>
  <c r="L25" i="1" s="1"/>
  <c r="H26" i="1"/>
  <c r="I26" i="1" s="1"/>
  <c r="J26" i="1" s="1"/>
  <c r="K26" i="1" s="1"/>
  <c r="L26" i="1" s="1"/>
  <c r="H23" i="1"/>
  <c r="I23" i="1" s="1"/>
  <c r="J23" i="1" s="1"/>
  <c r="K23" i="1" s="1"/>
  <c r="L23" i="1" s="1"/>
  <c r="H27" i="1" l="1"/>
  <c r="I24" i="1"/>
  <c r="G52" i="1"/>
  <c r="G53" i="1" s="1"/>
  <c r="L4" i="1"/>
  <c r="L14" i="1" s="1"/>
  <c r="K4" i="1"/>
  <c r="K14" i="1" s="1"/>
  <c r="J4" i="1"/>
  <c r="J14" i="1" s="1"/>
  <c r="I4" i="1"/>
  <c r="I14" i="1" s="1"/>
  <c r="H4" i="1"/>
  <c r="H14" i="1" s="1"/>
  <c r="G13" i="1"/>
  <c r="G54" i="1" l="1"/>
  <c r="I27" i="1"/>
  <c r="J24" i="1"/>
  <c r="F32" i="1"/>
  <c r="F33" i="1"/>
  <c r="F34" i="1"/>
  <c r="F36" i="1"/>
  <c r="F37" i="1"/>
  <c r="F38" i="1"/>
  <c r="F39" i="1"/>
  <c r="F40" i="1"/>
  <c r="F42" i="1"/>
  <c r="F44" i="1"/>
  <c r="F46" i="1"/>
  <c r="F47" i="1"/>
  <c r="F49" i="1"/>
  <c r="F50" i="1"/>
  <c r="F51" i="1"/>
  <c r="F30" i="1"/>
  <c r="F26" i="1"/>
  <c r="F25" i="1"/>
  <c r="F24" i="1"/>
  <c r="F23" i="1"/>
  <c r="F19" i="1"/>
  <c r="F18" i="1"/>
  <c r="F17" i="1"/>
  <c r="F16" i="1"/>
  <c r="F6" i="1"/>
  <c r="F9" i="1"/>
  <c r="F10" i="1"/>
  <c r="F11" i="1"/>
  <c r="F12" i="1"/>
  <c r="F4" i="1"/>
  <c r="D13" i="1"/>
  <c r="D27" i="1"/>
  <c r="D21" i="1"/>
  <c r="D53" i="1" l="1"/>
  <c r="D54" i="1" s="1"/>
  <c r="J27" i="1"/>
  <c r="K24" i="1"/>
  <c r="F45" i="1"/>
  <c r="F52" i="1" s="1"/>
  <c r="L52" i="1"/>
  <c r="K27" i="1" l="1"/>
  <c r="L24" i="1"/>
  <c r="L27" i="1" s="1"/>
  <c r="L53" i="1" s="1"/>
  <c r="I13" i="1"/>
  <c r="H52" i="1"/>
  <c r="H53" i="1" s="1"/>
  <c r="H13" i="1"/>
  <c r="K52" i="1"/>
  <c r="K13" i="1"/>
  <c r="J52" i="1"/>
  <c r="I52" i="1"/>
  <c r="E27" i="1"/>
  <c r="E53" i="1" s="1"/>
  <c r="C27" i="1"/>
  <c r="F21" i="1"/>
  <c r="C21" i="1"/>
  <c r="E13" i="1"/>
  <c r="C13" i="1"/>
  <c r="K53" i="1" l="1"/>
  <c r="K54" i="1" s="1"/>
  <c r="C53" i="1"/>
  <c r="C54" i="1" s="1"/>
  <c r="I53" i="1"/>
  <c r="I54" i="1" s="1"/>
  <c r="J53" i="1"/>
  <c r="F27" i="1"/>
  <c r="E54" i="1"/>
  <c r="H54" i="1"/>
  <c r="F13" i="1"/>
  <c r="J13" i="1"/>
  <c r="L13" i="1"/>
  <c r="L54" i="1" s="1"/>
  <c r="J54" i="1" l="1"/>
</calcChain>
</file>

<file path=xl/sharedStrings.xml><?xml version="1.0" encoding="utf-8"?>
<sst xmlns="http://schemas.openxmlformats.org/spreadsheetml/2006/main" count="165" uniqueCount="125">
  <si>
    <t>Total Payroll Expense</t>
  </si>
  <si>
    <t>Total SUBVENTIONS</t>
  </si>
  <si>
    <t xml:space="preserve">Income </t>
  </si>
  <si>
    <t xml:space="preserve">Total Income </t>
  </si>
  <si>
    <t xml:space="preserve">Expenses </t>
  </si>
  <si>
    <t>State assistance - Subventions</t>
  </si>
  <si>
    <t xml:space="preserve">Other Interest </t>
  </si>
  <si>
    <t xml:space="preserve">Interest LAIF </t>
  </si>
  <si>
    <t xml:space="preserve">Permit Fees </t>
  </si>
  <si>
    <t xml:space="preserve">Wages </t>
  </si>
  <si>
    <t xml:space="preserve">Payroll Taxes </t>
  </si>
  <si>
    <t xml:space="preserve">Worker's Comp </t>
  </si>
  <si>
    <t xml:space="preserve">P/R Service Fees </t>
  </si>
  <si>
    <t xml:space="preserve">Accounting </t>
  </si>
  <si>
    <t xml:space="preserve">Dues and Subscriptons </t>
  </si>
  <si>
    <t xml:space="preserve">Equipment Repairs </t>
  </si>
  <si>
    <t xml:space="preserve">Engineering </t>
  </si>
  <si>
    <t xml:space="preserve">Rent </t>
  </si>
  <si>
    <t xml:space="preserve">Liability Ins. </t>
  </si>
  <si>
    <t xml:space="preserve">Legal </t>
  </si>
  <si>
    <t xml:space="preserve">Office Supplies </t>
  </si>
  <si>
    <t xml:space="preserve">Repairs and Maint. </t>
  </si>
  <si>
    <t xml:space="preserve">Misc. </t>
  </si>
  <si>
    <t xml:space="preserve">Utilities </t>
  </si>
  <si>
    <t xml:space="preserve">Telephone </t>
  </si>
  <si>
    <t xml:space="preserve">Supplies </t>
  </si>
  <si>
    <t xml:space="preserve">Fuel </t>
  </si>
  <si>
    <t xml:space="preserve">Equipment Purchases </t>
  </si>
  <si>
    <t xml:space="preserve">Total General And Administration </t>
  </si>
  <si>
    <t xml:space="preserve">General and Administration </t>
  </si>
  <si>
    <t>Consultants</t>
  </si>
  <si>
    <t>Equipment Rental</t>
  </si>
  <si>
    <t xml:space="preserve">Canal Cleaning  &amp; Surveying </t>
  </si>
  <si>
    <t>Estimated Over (Under)</t>
  </si>
  <si>
    <t>Dina</t>
  </si>
  <si>
    <t>GRAND TOTAL EXPENSES</t>
  </si>
  <si>
    <t>SUBVENTIONS</t>
  </si>
  <si>
    <t>EXCESS REVENUES OVER (Under) EXPENSES</t>
  </si>
  <si>
    <t>No change</t>
  </si>
  <si>
    <t>Additional Assessments</t>
  </si>
  <si>
    <t>Base Pay (per hour)</t>
  </si>
  <si>
    <t>Yearly Payroll</t>
  </si>
  <si>
    <t>Hours worked per week (average)</t>
  </si>
  <si>
    <t>Employer Taxes</t>
  </si>
  <si>
    <t>Soc. Sec.</t>
  </si>
  <si>
    <t>Medicare</t>
  </si>
  <si>
    <t>SUTA</t>
  </si>
  <si>
    <t>Worker's Comp Ins.</t>
  </si>
  <si>
    <t>Reclamation District 799</t>
  </si>
  <si>
    <t>Receipts</t>
  </si>
  <si>
    <t>Assessments</t>
  </si>
  <si>
    <t>State Assistance - Subventions</t>
  </si>
  <si>
    <t>Permit Fees</t>
  </si>
  <si>
    <t>Interest</t>
  </si>
  <si>
    <t>Reimbursements</t>
  </si>
  <si>
    <t>Total Receipts</t>
  </si>
  <si>
    <t>Disbursements</t>
  </si>
  <si>
    <t>Audited Annual Receipts/Disbursements Comparison</t>
  </si>
  <si>
    <t>Salaries, wages and benefits</t>
  </si>
  <si>
    <t>Legal and accounting</t>
  </si>
  <si>
    <t>Engineering</t>
  </si>
  <si>
    <t>Levee repairs and maintenance</t>
  </si>
  <si>
    <t>Utilities</t>
  </si>
  <si>
    <t>Refunds - escaped assessments</t>
  </si>
  <si>
    <t>Insurance</t>
  </si>
  <si>
    <t>Canal cleaning</t>
  </si>
  <si>
    <t>Office expense</t>
  </si>
  <si>
    <t>Office rent</t>
  </si>
  <si>
    <t>Equipment maintenance</t>
  </si>
  <si>
    <t>Telephone</t>
  </si>
  <si>
    <t>Supplies</t>
  </si>
  <si>
    <t>Dues and publications</t>
  </si>
  <si>
    <t>Levee rehabilitation</t>
  </si>
  <si>
    <t>Miscellaneous</t>
  </si>
  <si>
    <t>Consulting</t>
  </si>
  <si>
    <t>Capital outlay</t>
  </si>
  <si>
    <t>Total Disbursements</t>
  </si>
  <si>
    <t>Cash basis fund balance, beginning of year</t>
  </si>
  <si>
    <t>Cash basis fund balance, end of year</t>
  </si>
  <si>
    <t>Excess (deficiency) of receipts over disbursements</t>
  </si>
  <si>
    <t>2011-2012</t>
  </si>
  <si>
    <t>2012-2013</t>
  </si>
  <si>
    <t>2013-2014</t>
  </si>
  <si>
    <t>Settlement</t>
  </si>
  <si>
    <t>Vegetation Control</t>
  </si>
  <si>
    <t>Equipment rental</t>
  </si>
  <si>
    <t>Trustee fees</t>
  </si>
  <si>
    <t>Attachment #1</t>
  </si>
  <si>
    <t>County Fees</t>
  </si>
  <si>
    <t>Handbilled Easements/Wells</t>
  </si>
  <si>
    <t>Current rate of pay</t>
  </si>
  <si>
    <t>Mike</t>
  </si>
  <si>
    <t xml:space="preserve">Carl </t>
  </si>
  <si>
    <t>Total</t>
  </si>
  <si>
    <t>Proposed rate of pay</t>
  </si>
  <si>
    <t>2014-2015</t>
  </si>
  <si>
    <t>Other maintenance</t>
  </si>
  <si>
    <t>Licenses and permits</t>
  </si>
  <si>
    <t>Prior period adjustment</t>
  </si>
  <si>
    <t>Fuel</t>
  </si>
  <si>
    <t>Interest expense</t>
  </si>
  <si>
    <t>Shea Homes Reimbursement</t>
  </si>
  <si>
    <t>Levee Material</t>
  </si>
  <si>
    <t>Levee Trucking</t>
  </si>
  <si>
    <t>Levee Supplies</t>
  </si>
  <si>
    <t>Other Levee Subcontractors</t>
  </si>
  <si>
    <t>Employee Expenses - Other</t>
  </si>
  <si>
    <t>2015-2016</t>
  </si>
  <si>
    <t>Other (Summer Lake North Reimb.)</t>
  </si>
  <si>
    <t>CDBG Reimbursement</t>
  </si>
  <si>
    <t>Javiar</t>
  </si>
  <si>
    <t>19/20 YTD (10 mo)</t>
  </si>
  <si>
    <t>19/20 Estimated (12 mo)</t>
  </si>
  <si>
    <t>19/20 Approved Budget</t>
  </si>
  <si>
    <t>20/21</t>
  </si>
  <si>
    <t>Health Insurance Allowance</t>
  </si>
  <si>
    <t>Printer Lease</t>
  </si>
  <si>
    <t>2020 - 2021 Yearly Payroll Expenses Estimate</t>
  </si>
  <si>
    <t>Kevin</t>
  </si>
  <si>
    <t>COLA - 2.5%</t>
  </si>
  <si>
    <t>Medical Reimbursement</t>
  </si>
  <si>
    <t>Additional cost to District for proposed pay increases for FY 20-21</t>
  </si>
  <si>
    <t>Small Tools</t>
  </si>
  <si>
    <t>With 2.5% COLA</t>
  </si>
  <si>
    <t>With $1 per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</si>
</sst>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"/>
    <numFmt numFmtId="166" formatCode="#,##0;\-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06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/>
    <xf numFmtId="0" fontId="8" fillId="0" borderId="0" xfId="0" applyFont="1" applyBorder="1" applyAlignment="1"/>
    <xf numFmtId="49" fontId="2" fillId="0" borderId="0" xfId="0" applyNumberFormat="1" applyFont="1" applyBorder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164" fontId="3" fillId="0" borderId="10" xfId="0" applyNumberFormat="1" applyFont="1" applyBorder="1"/>
    <xf numFmtId="9" fontId="6" fillId="2" borderId="16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9" fontId="6" fillId="2" borderId="17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165" fontId="9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3" xfId="0" applyFont="1" applyBorder="1"/>
    <xf numFmtId="165" fontId="9" fillId="0" borderId="3" xfId="0" applyNumberFormat="1" applyFont="1" applyBorder="1"/>
    <xf numFmtId="0" fontId="9" fillId="0" borderId="7" xfId="0" applyFont="1" applyBorder="1"/>
    <xf numFmtId="165" fontId="9" fillId="0" borderId="7" xfId="0" applyNumberFormat="1" applyFont="1" applyBorder="1"/>
    <xf numFmtId="0" fontId="9" fillId="0" borderId="8" xfId="0" applyFont="1" applyBorder="1"/>
    <xf numFmtId="165" fontId="9" fillId="0" borderId="8" xfId="0" applyNumberFormat="1" applyFont="1" applyBorder="1"/>
    <xf numFmtId="49" fontId="2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165" fontId="9" fillId="0" borderId="0" xfId="0" applyNumberFormat="1" applyFont="1" applyAlignment="1">
      <alignment horizontal="right"/>
    </xf>
    <xf numFmtId="0" fontId="5" fillId="0" borderId="0" xfId="0" applyFont="1" applyFill="1"/>
    <xf numFmtId="0" fontId="11" fillId="0" borderId="0" xfId="0" applyFont="1" applyAlignment="1">
      <alignment horizontal="right"/>
    </xf>
    <xf numFmtId="0" fontId="13" fillId="0" borderId="3" xfId="0" applyFont="1" applyBorder="1"/>
    <xf numFmtId="166" fontId="3" fillId="0" borderId="0" xfId="0" applyNumberFormat="1" applyFont="1" applyFill="1"/>
    <xf numFmtId="166" fontId="3" fillId="0" borderId="10" xfId="0" applyNumberFormat="1" applyFont="1" applyFill="1" applyBorder="1"/>
    <xf numFmtId="166" fontId="7" fillId="0" borderId="16" xfId="1" applyNumberFormat="1" applyFont="1" applyFill="1" applyBorder="1"/>
    <xf numFmtId="166" fontId="7" fillId="0" borderId="0" xfId="1" applyNumberFormat="1" applyFont="1" applyFill="1" applyBorder="1"/>
    <xf numFmtId="166" fontId="7" fillId="0" borderId="17" xfId="1" applyNumberFormat="1" applyFont="1" applyFill="1" applyBorder="1"/>
    <xf numFmtId="166" fontId="3" fillId="0" borderId="6" xfId="0" applyNumberFormat="1" applyFont="1" applyFill="1" applyBorder="1"/>
    <xf numFmtId="166" fontId="6" fillId="0" borderId="0" xfId="0" applyNumberFormat="1" applyFont="1" applyFill="1" applyBorder="1"/>
    <xf numFmtId="166" fontId="6" fillId="0" borderId="17" xfId="0" applyNumberFormat="1" applyFont="1" applyFill="1" applyBorder="1"/>
    <xf numFmtId="166" fontId="3" fillId="0" borderId="0" xfId="0" applyNumberFormat="1" applyFont="1" applyFill="1" applyBorder="1"/>
    <xf numFmtId="166" fontId="3" fillId="0" borderId="17" xfId="0" applyNumberFormat="1" applyFont="1" applyFill="1" applyBorder="1"/>
    <xf numFmtId="166" fontId="3" fillId="0" borderId="16" xfId="0" applyNumberFormat="1" applyFont="1" applyFill="1" applyBorder="1"/>
    <xf numFmtId="166" fontId="2" fillId="0" borderId="3" xfId="0" applyNumberFormat="1" applyFont="1" applyFill="1" applyBorder="1"/>
    <xf numFmtId="166" fontId="2" fillId="0" borderId="12" xfId="0" applyNumberFormat="1" applyFont="1" applyFill="1" applyBorder="1"/>
    <xf numFmtId="166" fontId="2" fillId="0" borderId="19" xfId="0" applyNumberFormat="1" applyFont="1" applyFill="1" applyBorder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10" xfId="0" applyNumberFormat="1" applyFont="1" applyFill="1" applyBorder="1"/>
    <xf numFmtId="166" fontId="2" fillId="0" borderId="16" xfId="0" applyNumberFormat="1" applyFont="1" applyFill="1" applyBorder="1"/>
    <xf numFmtId="166" fontId="2" fillId="0" borderId="17" xfId="0" applyNumberFormat="1" applyFont="1" applyFill="1" applyBorder="1"/>
    <xf numFmtId="166" fontId="3" fillId="0" borderId="0" xfId="0" applyNumberFormat="1" applyFont="1"/>
    <xf numFmtId="166" fontId="3" fillId="0" borderId="10" xfId="0" applyNumberFormat="1" applyFont="1" applyBorder="1"/>
    <xf numFmtId="166" fontId="2" fillId="0" borderId="4" xfId="0" applyNumberFormat="1" applyFont="1" applyBorder="1"/>
    <xf numFmtId="166" fontId="2" fillId="0" borderId="2" xfId="0" applyNumberFormat="1" applyFont="1" applyBorder="1"/>
    <xf numFmtId="166" fontId="2" fillId="0" borderId="14" xfId="0" applyNumberFormat="1" applyFont="1" applyBorder="1"/>
    <xf numFmtId="166" fontId="7" fillId="0" borderId="0" xfId="0" applyNumberFormat="1" applyFont="1"/>
    <xf numFmtId="166" fontId="7" fillId="0" borderId="15" xfId="0" applyNumberFormat="1" applyFont="1" applyBorder="1"/>
    <xf numFmtId="164" fontId="3" fillId="0" borderId="17" xfId="0" applyNumberFormat="1" applyFont="1" applyBorder="1"/>
    <xf numFmtId="0" fontId="0" fillId="0" borderId="17" xfId="0" applyBorder="1"/>
    <xf numFmtId="166" fontId="0" fillId="0" borderId="0" xfId="0" applyNumberFormat="1" applyFill="1" applyBorder="1"/>
    <xf numFmtId="166" fontId="0" fillId="0" borderId="17" xfId="0" applyNumberFormat="1" applyFill="1" applyBorder="1"/>
    <xf numFmtId="166" fontId="7" fillId="0" borderId="20" xfId="0" applyNumberFormat="1" applyFont="1" applyFill="1" applyBorder="1"/>
    <xf numFmtId="166" fontId="7" fillId="0" borderId="0" xfId="0" applyNumberFormat="1" applyFont="1" applyFill="1" applyBorder="1"/>
    <xf numFmtId="166" fontId="7" fillId="0" borderId="21" xfId="0" applyNumberFormat="1" applyFont="1" applyFill="1" applyBorder="1"/>
    <xf numFmtId="166" fontId="7" fillId="0" borderId="15" xfId="0" applyNumberFormat="1" applyFont="1" applyFill="1" applyBorder="1"/>
    <xf numFmtId="166" fontId="2" fillId="0" borderId="1" xfId="0" applyNumberFormat="1" applyFont="1" applyFill="1" applyBorder="1"/>
    <xf numFmtId="166" fontId="2" fillId="0" borderId="11" xfId="0" applyNumberFormat="1" applyFont="1" applyFill="1" applyBorder="1"/>
    <xf numFmtId="166" fontId="2" fillId="0" borderId="6" xfId="0" applyNumberFormat="1" applyFont="1" applyFill="1" applyBorder="1"/>
    <xf numFmtId="166" fontId="2" fillId="0" borderId="18" xfId="0" applyNumberFormat="1" applyFont="1" applyFill="1" applyBorder="1"/>
    <xf numFmtId="166" fontId="7" fillId="0" borderId="23" xfId="0" applyNumberFormat="1" applyFont="1" applyFill="1" applyBorder="1"/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wrapText="1"/>
    </xf>
    <xf numFmtId="4" fontId="0" fillId="3" borderId="0" xfId="0" applyNumberFormat="1" applyFill="1"/>
    <xf numFmtId="166" fontId="7" fillId="0" borderId="0" xfId="0" applyNumberFormat="1" applyFont="1" applyFill="1"/>
    <xf numFmtId="164" fontId="3" fillId="0" borderId="10" xfId="0" applyNumberFormat="1" applyFont="1" applyFill="1" applyBorder="1" applyAlignment="1">
      <alignment horizontal="center"/>
    </xf>
    <xf numFmtId="0" fontId="0" fillId="0" borderId="17" xfId="0" applyNumberFormat="1" applyFill="1" applyBorder="1"/>
    <xf numFmtId="166" fontId="3" fillId="0" borderId="10" xfId="2" applyNumberFormat="1" applyFont="1" applyFill="1" applyBorder="1"/>
    <xf numFmtId="166" fontId="3" fillId="0" borderId="22" xfId="0" applyNumberFormat="1" applyFont="1" applyFill="1" applyBorder="1"/>
    <xf numFmtId="166" fontId="2" fillId="0" borderId="13" xfId="0" applyNumberFormat="1" applyFont="1" applyFill="1" applyBorder="1"/>
    <xf numFmtId="166" fontId="2" fillId="0" borderId="27" xfId="0" applyNumberFormat="1" applyFont="1" applyFill="1" applyBorder="1"/>
    <xf numFmtId="166" fontId="7" fillId="0" borderId="6" xfId="1" applyNumberFormat="1" applyFont="1" applyFill="1" applyBorder="1"/>
    <xf numFmtId="166" fontId="3" fillId="0" borderId="28" xfId="0" applyNumberFormat="1" applyFont="1" applyFill="1" applyBorder="1"/>
    <xf numFmtId="166" fontId="7" fillId="0" borderId="29" xfId="1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66" fontId="2" fillId="0" borderId="29" xfId="0" applyNumberFormat="1" applyFont="1" applyFill="1" applyBorder="1"/>
    <xf numFmtId="166" fontId="3" fillId="0" borderId="15" xfId="0" applyNumberFormat="1" applyFont="1" applyFill="1" applyBorder="1"/>
    <xf numFmtId="166" fontId="3" fillId="0" borderId="30" xfId="0" applyNumberFormat="1" applyFont="1" applyFill="1" applyBorder="1"/>
    <xf numFmtId="166" fontId="3" fillId="0" borderId="7" xfId="0" applyNumberFormat="1" applyFont="1" applyFill="1" applyBorder="1"/>
    <xf numFmtId="166" fontId="3" fillId="0" borderId="20" xfId="0" applyNumberFormat="1" applyFont="1" applyFill="1" applyBorder="1"/>
    <xf numFmtId="0" fontId="0" fillId="3" borderId="0" xfId="0" applyFill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7"/>
  <sheetViews>
    <sheetView tabSelected="1" topLeftCell="A16" zoomScaleNormal="100" workbookViewId="0">
      <selection activeCell="G21" sqref="G21"/>
    </sheetView>
  </sheetViews>
  <sheetFormatPr defaultRowHeight="15" x14ac:dyDescent="0.25"/>
  <cols>
    <col min="1" max="1" width="3" style="6" customWidth="1"/>
    <col min="2" max="2" width="30.85546875" style="6" customWidth="1"/>
    <col min="3" max="3" width="11" style="7" bestFit="1" customWidth="1"/>
    <col min="4" max="4" width="8.85546875" style="7" bestFit="1" customWidth="1"/>
    <col min="5" max="5" width="9.28515625" style="7" bestFit="1" customWidth="1"/>
    <col min="6" max="7" width="9.28515625" style="7" customWidth="1"/>
    <col min="8" max="11" width="9.85546875" bestFit="1" customWidth="1"/>
    <col min="12" max="12" width="9.85546875" customWidth="1"/>
    <col min="13" max="14" width="9.140625" style="8"/>
    <col min="15" max="15" width="9.140625" style="9"/>
    <col min="16" max="16" width="9.5703125" style="8" bestFit="1" customWidth="1"/>
    <col min="17" max="19" width="9.140625" style="8"/>
    <col min="20" max="20" width="10.5703125" style="8" bestFit="1" customWidth="1"/>
    <col min="21" max="22" width="9.140625" style="8"/>
  </cols>
  <sheetData>
    <row r="1" spans="1:22" s="5" customFormat="1" ht="35.25" thickBot="1" x14ac:dyDescent="0.3">
      <c r="A1" s="4"/>
      <c r="B1" s="4"/>
      <c r="C1" s="82" t="s">
        <v>111</v>
      </c>
      <c r="D1" s="82" t="s">
        <v>112</v>
      </c>
      <c r="E1" s="83" t="s">
        <v>113</v>
      </c>
      <c r="F1" s="84" t="s">
        <v>33</v>
      </c>
      <c r="G1" s="85" t="s">
        <v>114</v>
      </c>
      <c r="H1" s="85" t="s">
        <v>114</v>
      </c>
      <c r="I1" s="85" t="s">
        <v>114</v>
      </c>
      <c r="J1" s="85" t="s">
        <v>114</v>
      </c>
      <c r="K1" s="85" t="s">
        <v>114</v>
      </c>
      <c r="L1" s="85" t="s">
        <v>114</v>
      </c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5" customFormat="1" ht="15.75" thickTop="1" x14ac:dyDescent="0.25">
      <c r="A2" s="4"/>
      <c r="B2" s="4"/>
      <c r="C2" s="32"/>
      <c r="D2" s="32"/>
      <c r="E2" s="33"/>
      <c r="F2" s="32"/>
      <c r="G2" s="88" t="s">
        <v>38</v>
      </c>
      <c r="H2" s="18">
        <v>0.01</v>
      </c>
      <c r="I2" s="19">
        <v>0.02</v>
      </c>
      <c r="J2" s="19">
        <v>0.03</v>
      </c>
      <c r="K2" s="19">
        <v>0.04</v>
      </c>
      <c r="L2" s="20">
        <v>0.05</v>
      </c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5">
      <c r="A3" s="1" t="s">
        <v>2</v>
      </c>
      <c r="B3" s="1"/>
      <c r="C3" s="2"/>
      <c r="D3" s="2"/>
      <c r="E3" s="17"/>
      <c r="F3" s="69"/>
      <c r="G3" s="89"/>
      <c r="L3" s="70"/>
    </row>
    <row r="4" spans="1:22" x14ac:dyDescent="0.25">
      <c r="A4" s="1" t="s">
        <v>50</v>
      </c>
      <c r="B4" s="1"/>
      <c r="C4" s="43">
        <v>408684</v>
      </c>
      <c r="D4" s="43">
        <v>430194</v>
      </c>
      <c r="E4" s="44">
        <v>450000</v>
      </c>
      <c r="F4" s="43">
        <f>D4-E4</f>
        <v>-19806</v>
      </c>
      <c r="G4" s="44">
        <v>430194</v>
      </c>
      <c r="H4" s="45">
        <f>G4+(G4*H2)</f>
        <v>434495.94</v>
      </c>
      <c r="I4" s="46">
        <f>G4+(G4*I2)</f>
        <v>438797.88</v>
      </c>
      <c r="J4" s="46">
        <f>G4+(G4*J2)</f>
        <v>443099.82</v>
      </c>
      <c r="K4" s="46">
        <f>G4+(G4*K2)</f>
        <v>447401.76</v>
      </c>
      <c r="L4" s="47">
        <f>G4+(G4*L2)</f>
        <v>451703.7</v>
      </c>
      <c r="M4" s="40"/>
    </row>
    <row r="5" spans="1:22" x14ac:dyDescent="0.25">
      <c r="A5" s="1" t="s">
        <v>89</v>
      </c>
      <c r="B5" s="1"/>
      <c r="C5" s="43">
        <v>36546</v>
      </c>
      <c r="D5" s="43">
        <v>36546</v>
      </c>
      <c r="E5" s="44">
        <v>36546</v>
      </c>
      <c r="F5" s="43">
        <f>D5-E5</f>
        <v>0</v>
      </c>
      <c r="G5" s="44">
        <v>36546</v>
      </c>
      <c r="H5" s="46">
        <f>G5+(G5*H2)</f>
        <v>36911.46</v>
      </c>
      <c r="I5" s="46">
        <f>H5+(H5*I2)</f>
        <v>37649.689200000001</v>
      </c>
      <c r="J5" s="46">
        <f>I5+(I5*J2)</f>
        <v>38779.179876000002</v>
      </c>
      <c r="K5" s="46">
        <f>J5+(J5*K2)</f>
        <v>40330.34707104</v>
      </c>
      <c r="L5" s="47">
        <f>K5+(K5*L2)</f>
        <v>42346.864424592</v>
      </c>
      <c r="M5" s="40"/>
    </row>
    <row r="6" spans="1:22" x14ac:dyDescent="0.25">
      <c r="A6" s="1" t="s">
        <v>5</v>
      </c>
      <c r="B6" s="1"/>
      <c r="C6" s="43">
        <v>170087</v>
      </c>
      <c r="D6" s="43">
        <v>170087</v>
      </c>
      <c r="E6" s="44">
        <v>174000</v>
      </c>
      <c r="F6" s="43">
        <f t="shared" ref="F6:F13" si="0">D6-E6</f>
        <v>-3913</v>
      </c>
      <c r="G6" s="44">
        <v>75000</v>
      </c>
      <c r="H6" s="46">
        <v>75000</v>
      </c>
      <c r="I6" s="46">
        <v>75000</v>
      </c>
      <c r="J6" s="46">
        <v>75000</v>
      </c>
      <c r="K6" s="46">
        <v>75000</v>
      </c>
      <c r="L6" s="47">
        <v>75000</v>
      </c>
      <c r="M6" s="40"/>
    </row>
    <row r="7" spans="1:22" x14ac:dyDescent="0.25">
      <c r="A7" s="1" t="s">
        <v>101</v>
      </c>
      <c r="B7" s="1"/>
      <c r="C7" s="43">
        <v>0</v>
      </c>
      <c r="D7" s="43">
        <v>0</v>
      </c>
      <c r="E7" s="44">
        <v>5000</v>
      </c>
      <c r="F7" s="43">
        <f t="shared" si="0"/>
        <v>-5000</v>
      </c>
      <c r="G7" s="44">
        <v>0</v>
      </c>
      <c r="H7" s="46">
        <v>0</v>
      </c>
      <c r="I7" s="46">
        <v>0</v>
      </c>
      <c r="J7" s="46">
        <v>0</v>
      </c>
      <c r="K7" s="46">
        <v>0</v>
      </c>
      <c r="L7" s="47">
        <v>0</v>
      </c>
      <c r="M7" s="40"/>
    </row>
    <row r="8" spans="1:22" x14ac:dyDescent="0.25">
      <c r="A8" s="1" t="s">
        <v>109</v>
      </c>
      <c r="B8" s="1"/>
      <c r="C8" s="43">
        <v>25945</v>
      </c>
      <c r="D8" s="43">
        <v>25945</v>
      </c>
      <c r="E8" s="44">
        <v>25945</v>
      </c>
      <c r="F8" s="43">
        <f t="shared" si="0"/>
        <v>0</v>
      </c>
      <c r="G8" s="44">
        <v>0</v>
      </c>
      <c r="H8" s="45">
        <v>0</v>
      </c>
      <c r="I8" s="46">
        <v>0</v>
      </c>
      <c r="J8" s="46">
        <v>0</v>
      </c>
      <c r="K8" s="46">
        <v>0</v>
      </c>
      <c r="L8" s="47">
        <v>0</v>
      </c>
      <c r="M8" s="40"/>
    </row>
    <row r="9" spans="1:22" x14ac:dyDescent="0.25">
      <c r="A9" s="1" t="s">
        <v>108</v>
      </c>
      <c r="B9" s="1"/>
      <c r="C9" s="43">
        <v>0</v>
      </c>
      <c r="D9" s="43">
        <v>0</v>
      </c>
      <c r="E9" s="44">
        <v>20</v>
      </c>
      <c r="F9" s="43">
        <f t="shared" si="0"/>
        <v>-20</v>
      </c>
      <c r="G9" s="44">
        <v>0</v>
      </c>
      <c r="H9" s="45">
        <v>0</v>
      </c>
      <c r="I9" s="46">
        <v>0</v>
      </c>
      <c r="J9" s="46">
        <v>0</v>
      </c>
      <c r="K9" s="46">
        <v>0</v>
      </c>
      <c r="L9" s="47">
        <v>0</v>
      </c>
      <c r="M9" s="40"/>
    </row>
    <row r="10" spans="1:22" x14ac:dyDescent="0.25">
      <c r="A10" s="1" t="s">
        <v>6</v>
      </c>
      <c r="B10" s="1"/>
      <c r="C10" s="43">
        <v>447</v>
      </c>
      <c r="D10" s="43">
        <v>450</v>
      </c>
      <c r="E10" s="44">
        <v>100</v>
      </c>
      <c r="F10" s="43">
        <f t="shared" si="0"/>
        <v>350</v>
      </c>
      <c r="G10" s="90">
        <v>400</v>
      </c>
      <c r="H10" s="45">
        <v>400</v>
      </c>
      <c r="I10" s="46">
        <v>400</v>
      </c>
      <c r="J10" s="46">
        <v>400</v>
      </c>
      <c r="K10" s="46">
        <v>400</v>
      </c>
      <c r="L10" s="47">
        <v>400</v>
      </c>
      <c r="M10" s="40"/>
    </row>
    <row r="11" spans="1:22" x14ac:dyDescent="0.25">
      <c r="A11" s="1" t="s">
        <v>7</v>
      </c>
      <c r="B11" s="1"/>
      <c r="C11" s="43">
        <v>1578</v>
      </c>
      <c r="D11" s="43">
        <v>2000</v>
      </c>
      <c r="E11" s="44">
        <v>2000</v>
      </c>
      <c r="F11" s="43">
        <f t="shared" si="0"/>
        <v>0</v>
      </c>
      <c r="G11" s="44">
        <v>2000</v>
      </c>
      <c r="H11" s="46">
        <v>2000</v>
      </c>
      <c r="I11" s="46">
        <v>2000</v>
      </c>
      <c r="J11" s="46">
        <v>2000</v>
      </c>
      <c r="K11" s="46">
        <v>2000</v>
      </c>
      <c r="L11" s="47">
        <v>2000</v>
      </c>
      <c r="M11" s="40"/>
    </row>
    <row r="12" spans="1:22" ht="15.75" thickBot="1" x14ac:dyDescent="0.3">
      <c r="A12" s="1" t="s">
        <v>8</v>
      </c>
      <c r="B12" s="1"/>
      <c r="C12" s="43">
        <v>700</v>
      </c>
      <c r="D12" s="43">
        <v>1000</v>
      </c>
      <c r="E12" s="44">
        <v>2000</v>
      </c>
      <c r="F12" s="48">
        <f t="shared" si="0"/>
        <v>-1000</v>
      </c>
      <c r="G12" s="95">
        <v>1000</v>
      </c>
      <c r="H12" s="94">
        <v>1000</v>
      </c>
      <c r="I12" s="94">
        <v>1000</v>
      </c>
      <c r="J12" s="94">
        <v>1000</v>
      </c>
      <c r="K12" s="94">
        <v>1000</v>
      </c>
      <c r="L12" s="96">
        <v>1000</v>
      </c>
      <c r="M12" s="40"/>
    </row>
    <row r="13" spans="1:22" ht="15.75" thickBot="1" x14ac:dyDescent="0.3">
      <c r="A13" s="1" t="s">
        <v>3</v>
      </c>
      <c r="B13" s="1"/>
      <c r="C13" s="77">
        <f>ROUND(SUM(C3:C12),5)</f>
        <v>643987</v>
      </c>
      <c r="D13" s="77">
        <f>ROUND(SUM(D3:D12),5)</f>
        <v>666222</v>
      </c>
      <c r="E13" s="78">
        <f>ROUND(SUM(E3:E12),5)</f>
        <v>695611</v>
      </c>
      <c r="F13" s="79">
        <f t="shared" si="0"/>
        <v>-29389</v>
      </c>
      <c r="G13" s="78">
        <f t="shared" ref="G13:L13" si="1">SUM(G4:G12)</f>
        <v>545140</v>
      </c>
      <c r="H13" s="93">
        <f t="shared" si="1"/>
        <v>549807.4</v>
      </c>
      <c r="I13" s="79">
        <f t="shared" si="1"/>
        <v>554847.56920000003</v>
      </c>
      <c r="J13" s="79">
        <f t="shared" si="1"/>
        <v>560278.99987599999</v>
      </c>
      <c r="K13" s="79">
        <f t="shared" si="1"/>
        <v>566132.10707103997</v>
      </c>
      <c r="L13" s="80">
        <f t="shared" si="1"/>
        <v>572450.56442459207</v>
      </c>
      <c r="M13" s="40"/>
    </row>
    <row r="14" spans="1:22" x14ac:dyDescent="0.25">
      <c r="A14" s="1"/>
      <c r="B14" s="1" t="s">
        <v>39</v>
      </c>
      <c r="C14" s="43"/>
      <c r="D14" s="43"/>
      <c r="E14" s="44"/>
      <c r="F14" s="43"/>
      <c r="G14" s="91">
        <v>0</v>
      </c>
      <c r="H14" s="74">
        <f>(H4-G4)+(H5-G5)</f>
        <v>4667.4000000000015</v>
      </c>
      <c r="I14" s="74">
        <f>(I4-G4)+(I5-G5)</f>
        <v>9707.5692000000054</v>
      </c>
      <c r="J14" s="74">
        <f>(J4-G4)+(J5-G5)</f>
        <v>15138.999876000009</v>
      </c>
      <c r="K14" s="74">
        <f>(K4-G4)+(K5-G5)</f>
        <v>20992.107071040009</v>
      </c>
      <c r="L14" s="75">
        <f>(L4-G4)+(L5-G5)</f>
        <v>27310.564424592012</v>
      </c>
      <c r="M14" s="40"/>
    </row>
    <row r="15" spans="1:22" x14ac:dyDescent="0.25">
      <c r="A15" s="11" t="s">
        <v>4</v>
      </c>
      <c r="B15" s="11"/>
      <c r="C15" s="43"/>
      <c r="D15" s="43"/>
      <c r="E15" s="44"/>
      <c r="F15" s="43"/>
      <c r="G15" s="44"/>
      <c r="H15" s="49"/>
      <c r="I15" s="49"/>
      <c r="J15" s="49"/>
      <c r="K15" s="49"/>
      <c r="L15" s="50"/>
      <c r="M15" s="40"/>
    </row>
    <row r="16" spans="1:22" x14ac:dyDescent="0.25">
      <c r="A16" s="11"/>
      <c r="B16" s="11" t="s">
        <v>9</v>
      </c>
      <c r="C16" s="43">
        <v>112279</v>
      </c>
      <c r="D16" s="43">
        <v>135000</v>
      </c>
      <c r="E16" s="44">
        <v>153000</v>
      </c>
      <c r="F16" s="43">
        <f>D16-E16</f>
        <v>-18000</v>
      </c>
      <c r="G16" s="44">
        <v>170000</v>
      </c>
      <c r="H16" s="51">
        <f>G16</f>
        <v>170000</v>
      </c>
      <c r="I16" s="51">
        <f>H16</f>
        <v>170000</v>
      </c>
      <c r="J16" s="51">
        <f>I16</f>
        <v>170000</v>
      </c>
      <c r="K16" s="51">
        <f>J16</f>
        <v>170000</v>
      </c>
      <c r="L16" s="52">
        <v>142000</v>
      </c>
      <c r="M16" s="40"/>
    </row>
    <row r="17" spans="1:12" x14ac:dyDescent="0.25">
      <c r="A17" s="11"/>
      <c r="B17" s="11" t="s">
        <v>10</v>
      </c>
      <c r="C17" s="43">
        <v>10700</v>
      </c>
      <c r="D17" s="43">
        <v>13000</v>
      </c>
      <c r="E17" s="44">
        <v>14000</v>
      </c>
      <c r="F17" s="43">
        <f t="shared" ref="F17:F51" si="2">D17-E17</f>
        <v>-1000</v>
      </c>
      <c r="G17" s="44">
        <v>15500</v>
      </c>
      <c r="H17" s="51">
        <f t="shared" ref="H17:H21" si="3">G17</f>
        <v>15500</v>
      </c>
      <c r="I17" s="51">
        <v>13000</v>
      </c>
      <c r="J17" s="51">
        <v>13000</v>
      </c>
      <c r="K17" s="51">
        <v>13000</v>
      </c>
      <c r="L17" s="52">
        <v>13000</v>
      </c>
    </row>
    <row r="18" spans="1:12" x14ac:dyDescent="0.25">
      <c r="A18" s="11"/>
      <c r="B18" s="11" t="s">
        <v>11</v>
      </c>
      <c r="C18" s="43">
        <v>0</v>
      </c>
      <c r="D18" s="43">
        <v>5600</v>
      </c>
      <c r="E18" s="44">
        <v>8000</v>
      </c>
      <c r="F18" s="43">
        <f t="shared" si="2"/>
        <v>-2400</v>
      </c>
      <c r="G18" s="44">
        <v>10000</v>
      </c>
      <c r="H18" s="53">
        <v>8000</v>
      </c>
      <c r="I18" s="51">
        <v>8000</v>
      </c>
      <c r="J18" s="51">
        <v>8000</v>
      </c>
      <c r="K18" s="51">
        <v>8000</v>
      </c>
      <c r="L18" s="52">
        <v>8000</v>
      </c>
    </row>
    <row r="19" spans="1:12" x14ac:dyDescent="0.25">
      <c r="A19" s="11"/>
      <c r="B19" s="11" t="s">
        <v>12</v>
      </c>
      <c r="C19" s="43">
        <v>1296</v>
      </c>
      <c r="D19" s="43">
        <v>1600</v>
      </c>
      <c r="E19" s="44">
        <v>2000</v>
      </c>
      <c r="F19" s="43">
        <f t="shared" si="2"/>
        <v>-400</v>
      </c>
      <c r="G19" s="44">
        <v>2200</v>
      </c>
      <c r="H19" s="53">
        <v>2200</v>
      </c>
      <c r="I19" s="51">
        <v>2200</v>
      </c>
      <c r="J19" s="51">
        <v>2200</v>
      </c>
      <c r="K19" s="51">
        <v>2200</v>
      </c>
      <c r="L19" s="52">
        <v>2200</v>
      </c>
    </row>
    <row r="20" spans="1:12" x14ac:dyDescent="0.25">
      <c r="A20" s="11"/>
      <c r="B20" s="11" t="s">
        <v>115</v>
      </c>
      <c r="C20" s="43">
        <v>1500</v>
      </c>
      <c r="D20" s="43">
        <v>6000</v>
      </c>
      <c r="E20" s="44">
        <v>9000</v>
      </c>
      <c r="F20" s="43">
        <f t="shared" ref="F20" si="4">D20-E20</f>
        <v>-3000</v>
      </c>
      <c r="G20" s="44">
        <v>18000</v>
      </c>
      <c r="H20" s="53">
        <v>18000</v>
      </c>
      <c r="I20" s="51">
        <v>18000</v>
      </c>
      <c r="J20" s="51">
        <v>18000</v>
      </c>
      <c r="K20" s="51">
        <v>18000</v>
      </c>
      <c r="L20" s="52">
        <v>18000</v>
      </c>
    </row>
    <row r="21" spans="1:12" ht="15.75" thickBot="1" x14ac:dyDescent="0.3">
      <c r="A21" s="11" t="s">
        <v>0</v>
      </c>
      <c r="B21" s="11"/>
      <c r="C21" s="54">
        <f>ROUND(SUM(C16:C19),5)</f>
        <v>124275</v>
      </c>
      <c r="D21" s="54">
        <f>ROUND(SUM(D16:D19),5)</f>
        <v>155200</v>
      </c>
      <c r="E21" s="55">
        <f>ROUND(SUM(E16:E20),5)</f>
        <v>186000</v>
      </c>
      <c r="F21" s="54">
        <f>D21-E21</f>
        <v>-30800</v>
      </c>
      <c r="G21" s="55">
        <f>SUM(G16:G20)</f>
        <v>215700</v>
      </c>
      <c r="H21" s="56">
        <f t="shared" si="3"/>
        <v>215700</v>
      </c>
      <c r="I21" s="56">
        <f t="shared" ref="I21" si="5">H21</f>
        <v>215700</v>
      </c>
      <c r="J21" s="56">
        <f t="shared" ref="J21" si="6">I21</f>
        <v>215700</v>
      </c>
      <c r="K21" s="56">
        <f t="shared" ref="K21" si="7">J21</f>
        <v>215700</v>
      </c>
      <c r="L21" s="56">
        <f t="shared" ref="L21" si="8">K21</f>
        <v>215700</v>
      </c>
    </row>
    <row r="22" spans="1:12" ht="15.75" thickTop="1" x14ac:dyDescent="0.25">
      <c r="A22" s="11" t="s">
        <v>36</v>
      </c>
      <c r="B22" s="11"/>
      <c r="C22" s="58"/>
      <c r="D22" s="58"/>
      <c r="E22" s="59"/>
      <c r="F22" s="58"/>
      <c r="G22" s="59"/>
      <c r="H22" s="60"/>
      <c r="I22" s="58"/>
      <c r="J22" s="58"/>
      <c r="K22" s="58"/>
      <c r="L22" s="61"/>
    </row>
    <row r="23" spans="1:12" x14ac:dyDescent="0.25">
      <c r="A23" s="11"/>
      <c r="B23" s="11" t="s">
        <v>102</v>
      </c>
      <c r="C23" s="43">
        <v>0</v>
      </c>
      <c r="D23" s="43">
        <v>0</v>
      </c>
      <c r="E23" s="44">
        <v>30000</v>
      </c>
      <c r="F23" s="43">
        <f t="shared" si="2"/>
        <v>-30000</v>
      </c>
      <c r="G23" s="44">
        <v>30000</v>
      </c>
      <c r="H23" s="53">
        <f>G23</f>
        <v>30000</v>
      </c>
      <c r="I23" s="51">
        <f>H23</f>
        <v>30000</v>
      </c>
      <c r="J23" s="51">
        <f t="shared" ref="J23:L23" si="9">I23</f>
        <v>30000</v>
      </c>
      <c r="K23" s="51">
        <f t="shared" si="9"/>
        <v>30000</v>
      </c>
      <c r="L23" s="52">
        <f t="shared" si="9"/>
        <v>30000</v>
      </c>
    </row>
    <row r="24" spans="1:12" x14ac:dyDescent="0.25">
      <c r="A24" s="11"/>
      <c r="B24" s="11" t="s">
        <v>103</v>
      </c>
      <c r="C24" s="43">
        <v>0</v>
      </c>
      <c r="D24" s="43">
        <v>0</v>
      </c>
      <c r="E24" s="44">
        <v>40000</v>
      </c>
      <c r="F24" s="43">
        <f t="shared" si="2"/>
        <v>-40000</v>
      </c>
      <c r="G24" s="44">
        <v>40000</v>
      </c>
      <c r="H24" s="53">
        <f t="shared" ref="H24:L26" si="10">G24</f>
        <v>40000</v>
      </c>
      <c r="I24" s="51">
        <f t="shared" si="10"/>
        <v>40000</v>
      </c>
      <c r="J24" s="51">
        <f t="shared" si="10"/>
        <v>40000</v>
      </c>
      <c r="K24" s="51">
        <f t="shared" si="10"/>
        <v>40000</v>
      </c>
      <c r="L24" s="52">
        <f t="shared" si="10"/>
        <v>40000</v>
      </c>
    </row>
    <row r="25" spans="1:12" x14ac:dyDescent="0.25">
      <c r="A25" s="11"/>
      <c r="B25" s="11" t="s">
        <v>104</v>
      </c>
      <c r="C25" s="43">
        <v>0</v>
      </c>
      <c r="D25" s="43">
        <v>0</v>
      </c>
      <c r="E25" s="44">
        <v>3000</v>
      </c>
      <c r="F25" s="43">
        <f t="shared" si="2"/>
        <v>-3000</v>
      </c>
      <c r="G25" s="44">
        <v>3000</v>
      </c>
      <c r="H25" s="53">
        <f t="shared" si="10"/>
        <v>3000</v>
      </c>
      <c r="I25" s="51">
        <f t="shared" si="10"/>
        <v>3000</v>
      </c>
      <c r="J25" s="51">
        <f t="shared" si="10"/>
        <v>3000</v>
      </c>
      <c r="K25" s="51">
        <f t="shared" si="10"/>
        <v>3000</v>
      </c>
      <c r="L25" s="52">
        <f t="shared" si="10"/>
        <v>3000</v>
      </c>
    </row>
    <row r="26" spans="1:12" x14ac:dyDescent="0.25">
      <c r="A26" s="11"/>
      <c r="B26" s="11" t="s">
        <v>105</v>
      </c>
      <c r="C26" s="43">
        <v>0</v>
      </c>
      <c r="D26" s="43">
        <v>0</v>
      </c>
      <c r="E26" s="44">
        <v>5000</v>
      </c>
      <c r="F26" s="43">
        <f t="shared" si="2"/>
        <v>-5000</v>
      </c>
      <c r="G26" s="44">
        <v>5000</v>
      </c>
      <c r="H26" s="53">
        <f t="shared" si="10"/>
        <v>5000</v>
      </c>
      <c r="I26" s="51">
        <f t="shared" si="10"/>
        <v>5000</v>
      </c>
      <c r="J26" s="51">
        <f t="shared" si="10"/>
        <v>5000</v>
      </c>
      <c r="K26" s="51">
        <f t="shared" si="10"/>
        <v>5000</v>
      </c>
      <c r="L26" s="52">
        <f t="shared" si="10"/>
        <v>5000</v>
      </c>
    </row>
    <row r="27" spans="1:12" ht="15.75" thickBot="1" x14ac:dyDescent="0.3">
      <c r="A27" s="11" t="s">
        <v>1</v>
      </c>
      <c r="B27" s="11"/>
      <c r="C27" s="54">
        <f>ROUND(SUM(C23:C26),5)</f>
        <v>0</v>
      </c>
      <c r="D27" s="54">
        <f>ROUND(SUM(D23:D26),5)</f>
        <v>0</v>
      </c>
      <c r="E27" s="55">
        <f>ROUND(SUM(E23:E26),5)</f>
        <v>78000</v>
      </c>
      <c r="F27" s="54">
        <f t="shared" si="2"/>
        <v>-78000</v>
      </c>
      <c r="G27" s="55">
        <f t="shared" ref="G27:L27" si="11">SUM(G23:G26)</f>
        <v>78000</v>
      </c>
      <c r="H27" s="56">
        <f t="shared" si="11"/>
        <v>78000</v>
      </c>
      <c r="I27" s="54">
        <f t="shared" si="11"/>
        <v>78000</v>
      </c>
      <c r="J27" s="54">
        <f t="shared" si="11"/>
        <v>78000</v>
      </c>
      <c r="K27" s="54">
        <f t="shared" si="11"/>
        <v>78000</v>
      </c>
      <c r="L27" s="57">
        <f t="shared" si="11"/>
        <v>78000</v>
      </c>
    </row>
    <row r="28" spans="1:12" ht="15.75" thickTop="1" x14ac:dyDescent="0.25">
      <c r="A28" s="11"/>
      <c r="B28" s="11"/>
      <c r="C28" s="58"/>
      <c r="D28" s="58"/>
      <c r="E28" s="59"/>
      <c r="F28" s="58"/>
      <c r="G28" s="59"/>
      <c r="H28" s="60"/>
      <c r="I28" s="58"/>
      <c r="J28" s="58"/>
      <c r="K28" s="58"/>
      <c r="L28" s="61"/>
    </row>
    <row r="29" spans="1:12" x14ac:dyDescent="0.25">
      <c r="A29" s="1" t="s">
        <v>28</v>
      </c>
      <c r="B29" s="1"/>
      <c r="C29" s="62"/>
      <c r="D29" s="62"/>
      <c r="E29" s="63"/>
      <c r="F29" s="62"/>
      <c r="G29" s="44"/>
      <c r="H29" s="71"/>
      <c r="I29" s="71"/>
      <c r="J29" s="71"/>
      <c r="K29" s="71"/>
      <c r="L29" s="72"/>
    </row>
    <row r="30" spans="1:12" x14ac:dyDescent="0.25">
      <c r="A30" s="1"/>
      <c r="B30" s="1" t="s">
        <v>13</v>
      </c>
      <c r="C30" s="62">
        <v>5000</v>
      </c>
      <c r="D30" s="62">
        <v>5000</v>
      </c>
      <c r="E30" s="63">
        <v>6000</v>
      </c>
      <c r="F30" s="62">
        <f t="shared" si="2"/>
        <v>-1000</v>
      </c>
      <c r="G30" s="44">
        <v>6000</v>
      </c>
      <c r="H30" s="53">
        <v>6000</v>
      </c>
      <c r="I30" s="51">
        <f>G30</f>
        <v>6000</v>
      </c>
      <c r="J30" s="51">
        <f>G30</f>
        <v>6000</v>
      </c>
      <c r="K30" s="51">
        <f>G30</f>
        <v>6000</v>
      </c>
      <c r="L30" s="52">
        <f>G30</f>
        <v>6000</v>
      </c>
    </row>
    <row r="31" spans="1:12" x14ac:dyDescent="0.25">
      <c r="A31" s="1"/>
      <c r="B31" s="1" t="s">
        <v>88</v>
      </c>
      <c r="C31" s="43">
        <v>2283</v>
      </c>
      <c r="D31" s="43">
        <v>2500</v>
      </c>
      <c r="E31" s="63">
        <v>3000</v>
      </c>
      <c r="F31" s="62">
        <f t="shared" si="2"/>
        <v>-500</v>
      </c>
      <c r="G31" s="44">
        <v>3000</v>
      </c>
      <c r="H31" s="53">
        <v>3000</v>
      </c>
      <c r="I31" s="51">
        <v>3000</v>
      </c>
      <c r="J31" s="51">
        <v>3000</v>
      </c>
      <c r="K31" s="51">
        <v>3000</v>
      </c>
      <c r="L31" s="52">
        <v>3000</v>
      </c>
    </row>
    <row r="32" spans="1:12" x14ac:dyDescent="0.25">
      <c r="A32" s="1"/>
      <c r="B32" s="1" t="s">
        <v>14</v>
      </c>
      <c r="C32" s="43">
        <v>3560</v>
      </c>
      <c r="D32" s="62">
        <v>4000</v>
      </c>
      <c r="E32" s="63">
        <v>4000</v>
      </c>
      <c r="F32" s="62">
        <f t="shared" si="2"/>
        <v>0</v>
      </c>
      <c r="G32" s="44">
        <v>4000</v>
      </c>
      <c r="H32" s="53">
        <f t="shared" ref="H32:H50" si="12">G32</f>
        <v>4000</v>
      </c>
      <c r="I32" s="51">
        <f t="shared" ref="I32:I50" si="13">G32</f>
        <v>4000</v>
      </c>
      <c r="J32" s="51">
        <f t="shared" ref="J32:J50" si="14">G32</f>
        <v>4000</v>
      </c>
      <c r="K32" s="51">
        <f t="shared" ref="K32:K50" si="15">G32</f>
        <v>4000</v>
      </c>
      <c r="L32" s="52">
        <f t="shared" ref="L32:L50" si="16">G32</f>
        <v>4000</v>
      </c>
    </row>
    <row r="33" spans="1:12" x14ac:dyDescent="0.25">
      <c r="A33" s="1"/>
      <c r="B33" s="1" t="s">
        <v>31</v>
      </c>
      <c r="C33" s="43">
        <v>1327</v>
      </c>
      <c r="D33" s="62">
        <v>1327</v>
      </c>
      <c r="E33" s="63">
        <v>1000</v>
      </c>
      <c r="F33" s="62">
        <f t="shared" si="2"/>
        <v>327</v>
      </c>
      <c r="G33" s="44">
        <v>1000</v>
      </c>
      <c r="H33" s="53">
        <f t="shared" si="12"/>
        <v>1000</v>
      </c>
      <c r="I33" s="51">
        <f t="shared" si="13"/>
        <v>1000</v>
      </c>
      <c r="J33" s="51">
        <f t="shared" si="14"/>
        <v>1000</v>
      </c>
      <c r="K33" s="51">
        <f t="shared" si="15"/>
        <v>1000</v>
      </c>
      <c r="L33" s="52">
        <f t="shared" si="16"/>
        <v>1000</v>
      </c>
    </row>
    <row r="34" spans="1:12" x14ac:dyDescent="0.25">
      <c r="A34" s="1"/>
      <c r="B34" s="1" t="s">
        <v>15</v>
      </c>
      <c r="C34" s="43">
        <v>12559</v>
      </c>
      <c r="D34" s="43">
        <v>15000</v>
      </c>
      <c r="E34" s="63">
        <v>20000</v>
      </c>
      <c r="F34" s="62">
        <f t="shared" si="2"/>
        <v>-5000</v>
      </c>
      <c r="G34" s="44">
        <v>15000</v>
      </c>
      <c r="H34" s="53">
        <f t="shared" si="12"/>
        <v>15000</v>
      </c>
      <c r="I34" s="51">
        <f t="shared" si="13"/>
        <v>15000</v>
      </c>
      <c r="J34" s="51">
        <f t="shared" si="14"/>
        <v>15000</v>
      </c>
      <c r="K34" s="51">
        <f t="shared" si="15"/>
        <v>15000</v>
      </c>
      <c r="L34" s="52">
        <f t="shared" si="16"/>
        <v>15000</v>
      </c>
    </row>
    <row r="35" spans="1:12" x14ac:dyDescent="0.25">
      <c r="A35" s="1"/>
      <c r="B35" s="1" t="s">
        <v>106</v>
      </c>
      <c r="C35" s="43">
        <v>281</v>
      </c>
      <c r="D35" s="43">
        <v>350</v>
      </c>
      <c r="E35" s="63">
        <v>500</v>
      </c>
      <c r="F35" s="62">
        <f t="shared" si="2"/>
        <v>-150</v>
      </c>
      <c r="G35" s="44">
        <v>500</v>
      </c>
      <c r="H35" s="53">
        <v>500</v>
      </c>
      <c r="I35" s="51">
        <f t="shared" si="13"/>
        <v>500</v>
      </c>
      <c r="J35" s="51">
        <f t="shared" si="14"/>
        <v>500</v>
      </c>
      <c r="K35" s="51">
        <f t="shared" si="15"/>
        <v>500</v>
      </c>
      <c r="L35" s="52">
        <f t="shared" si="16"/>
        <v>500</v>
      </c>
    </row>
    <row r="36" spans="1:12" x14ac:dyDescent="0.25">
      <c r="A36" s="1"/>
      <c r="B36" s="1" t="s">
        <v>16</v>
      </c>
      <c r="C36" s="43">
        <v>39285</v>
      </c>
      <c r="D36" s="43">
        <v>47000</v>
      </c>
      <c r="E36" s="63">
        <v>30000</v>
      </c>
      <c r="F36" s="62">
        <f t="shared" si="2"/>
        <v>17000</v>
      </c>
      <c r="G36" s="44">
        <v>30000</v>
      </c>
      <c r="H36" s="53">
        <f t="shared" si="12"/>
        <v>30000</v>
      </c>
      <c r="I36" s="51">
        <f t="shared" si="13"/>
        <v>30000</v>
      </c>
      <c r="J36" s="51">
        <f t="shared" si="14"/>
        <v>30000</v>
      </c>
      <c r="K36" s="51">
        <f t="shared" si="15"/>
        <v>30000</v>
      </c>
      <c r="L36" s="52">
        <f t="shared" si="16"/>
        <v>30000</v>
      </c>
    </row>
    <row r="37" spans="1:12" x14ac:dyDescent="0.25">
      <c r="A37" s="1"/>
      <c r="B37" s="1" t="s">
        <v>17</v>
      </c>
      <c r="C37" s="62">
        <v>6000</v>
      </c>
      <c r="D37" s="62">
        <v>7200</v>
      </c>
      <c r="E37" s="63">
        <v>7200</v>
      </c>
      <c r="F37" s="62">
        <f t="shared" si="2"/>
        <v>0</v>
      </c>
      <c r="G37" s="44">
        <v>7200</v>
      </c>
      <c r="H37" s="53">
        <f t="shared" si="12"/>
        <v>7200</v>
      </c>
      <c r="I37" s="51">
        <f t="shared" si="13"/>
        <v>7200</v>
      </c>
      <c r="J37" s="51">
        <f t="shared" si="14"/>
        <v>7200</v>
      </c>
      <c r="K37" s="51">
        <f t="shared" si="15"/>
        <v>7200</v>
      </c>
      <c r="L37" s="52">
        <f t="shared" si="16"/>
        <v>7200</v>
      </c>
    </row>
    <row r="38" spans="1:12" x14ac:dyDescent="0.25">
      <c r="A38" s="1"/>
      <c r="B38" s="1" t="s">
        <v>18</v>
      </c>
      <c r="C38" s="62">
        <v>25278</v>
      </c>
      <c r="D38" s="62">
        <v>25278</v>
      </c>
      <c r="E38" s="63">
        <v>25000</v>
      </c>
      <c r="F38" s="62">
        <f t="shared" si="2"/>
        <v>278</v>
      </c>
      <c r="G38" s="44">
        <v>27000</v>
      </c>
      <c r="H38" s="53">
        <f t="shared" si="12"/>
        <v>27000</v>
      </c>
      <c r="I38" s="51">
        <f t="shared" si="13"/>
        <v>27000</v>
      </c>
      <c r="J38" s="51">
        <f t="shared" si="14"/>
        <v>27000</v>
      </c>
      <c r="K38" s="51">
        <f t="shared" si="15"/>
        <v>27000</v>
      </c>
      <c r="L38" s="52">
        <f t="shared" si="16"/>
        <v>27000</v>
      </c>
    </row>
    <row r="39" spans="1:12" x14ac:dyDescent="0.25">
      <c r="A39" s="1"/>
      <c r="B39" s="1" t="s">
        <v>19</v>
      </c>
      <c r="C39" s="62">
        <v>2824</v>
      </c>
      <c r="D39" s="62">
        <v>4000</v>
      </c>
      <c r="E39" s="63">
        <v>5000</v>
      </c>
      <c r="F39" s="62">
        <f t="shared" si="2"/>
        <v>-1000</v>
      </c>
      <c r="G39" s="44">
        <v>5000</v>
      </c>
      <c r="H39" s="53">
        <f t="shared" si="12"/>
        <v>5000</v>
      </c>
      <c r="I39" s="51">
        <f t="shared" si="13"/>
        <v>5000</v>
      </c>
      <c r="J39" s="51">
        <f t="shared" si="14"/>
        <v>5000</v>
      </c>
      <c r="K39" s="51">
        <f t="shared" si="15"/>
        <v>5000</v>
      </c>
      <c r="L39" s="52">
        <f t="shared" si="16"/>
        <v>5000</v>
      </c>
    </row>
    <row r="40" spans="1:12" x14ac:dyDescent="0.25">
      <c r="A40" s="1"/>
      <c r="B40" s="1" t="s">
        <v>20</v>
      </c>
      <c r="C40" s="62">
        <v>1881</v>
      </c>
      <c r="D40" s="43">
        <v>2000</v>
      </c>
      <c r="E40" s="63">
        <v>2000</v>
      </c>
      <c r="F40" s="62">
        <f t="shared" si="2"/>
        <v>0</v>
      </c>
      <c r="G40" s="44">
        <v>2000</v>
      </c>
      <c r="H40" s="53">
        <f t="shared" si="12"/>
        <v>2000</v>
      </c>
      <c r="I40" s="51">
        <f t="shared" si="13"/>
        <v>2000</v>
      </c>
      <c r="J40" s="51">
        <f t="shared" si="14"/>
        <v>2000</v>
      </c>
      <c r="K40" s="51">
        <f t="shared" si="15"/>
        <v>2000</v>
      </c>
      <c r="L40" s="52">
        <f t="shared" si="16"/>
        <v>2000</v>
      </c>
    </row>
    <row r="41" spans="1:12" x14ac:dyDescent="0.25">
      <c r="A41" s="1"/>
      <c r="B41" s="1" t="s">
        <v>116</v>
      </c>
      <c r="C41" s="62">
        <v>1479</v>
      </c>
      <c r="D41" s="43">
        <v>1800</v>
      </c>
      <c r="E41" s="63">
        <v>2200</v>
      </c>
      <c r="F41" s="62">
        <f t="shared" si="2"/>
        <v>-400</v>
      </c>
      <c r="G41" s="44">
        <v>2200</v>
      </c>
      <c r="H41" s="53">
        <f t="shared" si="12"/>
        <v>2200</v>
      </c>
      <c r="I41" s="51">
        <f t="shared" si="13"/>
        <v>2200</v>
      </c>
      <c r="J41" s="51">
        <f t="shared" si="14"/>
        <v>2200</v>
      </c>
      <c r="K41" s="51">
        <f t="shared" si="15"/>
        <v>2200</v>
      </c>
      <c r="L41" s="52">
        <f t="shared" si="16"/>
        <v>2200</v>
      </c>
    </row>
    <row r="42" spans="1:12" x14ac:dyDescent="0.25">
      <c r="A42" s="1"/>
      <c r="B42" s="1" t="s">
        <v>21</v>
      </c>
      <c r="C42" s="62">
        <v>1672</v>
      </c>
      <c r="D42" s="43">
        <v>2000</v>
      </c>
      <c r="E42" s="63">
        <v>2000</v>
      </c>
      <c r="F42" s="62">
        <f t="shared" si="2"/>
        <v>0</v>
      </c>
      <c r="G42" s="44">
        <v>2000</v>
      </c>
      <c r="H42" s="53">
        <f t="shared" si="12"/>
        <v>2000</v>
      </c>
      <c r="I42" s="51">
        <f t="shared" si="13"/>
        <v>2000</v>
      </c>
      <c r="J42" s="51">
        <f t="shared" si="14"/>
        <v>2000</v>
      </c>
      <c r="K42" s="51">
        <f t="shared" si="15"/>
        <v>2000</v>
      </c>
      <c r="L42" s="52">
        <f t="shared" si="16"/>
        <v>2000</v>
      </c>
    </row>
    <row r="43" spans="1:12" x14ac:dyDescent="0.25">
      <c r="A43" s="1"/>
      <c r="B43" s="1" t="s">
        <v>32</v>
      </c>
      <c r="C43" s="62">
        <v>0</v>
      </c>
      <c r="D43" s="62">
        <v>0</v>
      </c>
      <c r="E43" s="63">
        <v>1000</v>
      </c>
      <c r="F43" s="62">
        <f t="shared" si="2"/>
        <v>-1000</v>
      </c>
      <c r="G43" s="44">
        <v>1000</v>
      </c>
      <c r="H43" s="53">
        <f t="shared" si="12"/>
        <v>1000</v>
      </c>
      <c r="I43" s="51">
        <f t="shared" si="13"/>
        <v>1000</v>
      </c>
      <c r="J43" s="51">
        <f t="shared" si="14"/>
        <v>1000</v>
      </c>
      <c r="K43" s="51">
        <f t="shared" si="15"/>
        <v>1000</v>
      </c>
      <c r="L43" s="52">
        <f t="shared" si="16"/>
        <v>1000</v>
      </c>
    </row>
    <row r="44" spans="1:12" x14ac:dyDescent="0.25">
      <c r="A44" s="1"/>
      <c r="B44" s="1" t="s">
        <v>22</v>
      </c>
      <c r="C44" s="62">
        <v>0</v>
      </c>
      <c r="D44" s="62">
        <v>0</v>
      </c>
      <c r="E44" s="63">
        <v>300</v>
      </c>
      <c r="F44" s="62">
        <f t="shared" si="2"/>
        <v>-300</v>
      </c>
      <c r="G44" s="44">
        <v>300</v>
      </c>
      <c r="H44" s="53">
        <f t="shared" si="12"/>
        <v>300</v>
      </c>
      <c r="I44" s="51">
        <f t="shared" si="13"/>
        <v>300</v>
      </c>
      <c r="J44" s="51">
        <f t="shared" si="14"/>
        <v>300</v>
      </c>
      <c r="K44" s="51">
        <f t="shared" si="15"/>
        <v>300</v>
      </c>
      <c r="L44" s="52">
        <f t="shared" si="16"/>
        <v>300</v>
      </c>
    </row>
    <row r="45" spans="1:12" x14ac:dyDescent="0.25">
      <c r="A45" s="1"/>
      <c r="B45" s="1" t="s">
        <v>23</v>
      </c>
      <c r="C45" s="62">
        <v>34534</v>
      </c>
      <c r="D45" s="43">
        <v>42000</v>
      </c>
      <c r="E45" s="63">
        <v>45000</v>
      </c>
      <c r="F45" s="62">
        <f t="shared" si="2"/>
        <v>-3000</v>
      </c>
      <c r="G45" s="44">
        <v>45000</v>
      </c>
      <c r="H45" s="53">
        <f t="shared" si="12"/>
        <v>45000</v>
      </c>
      <c r="I45" s="51">
        <f t="shared" si="13"/>
        <v>45000</v>
      </c>
      <c r="J45" s="51">
        <f t="shared" si="14"/>
        <v>45000</v>
      </c>
      <c r="K45" s="51">
        <f t="shared" si="15"/>
        <v>45000</v>
      </c>
      <c r="L45" s="52">
        <f t="shared" si="16"/>
        <v>45000</v>
      </c>
    </row>
    <row r="46" spans="1:12" x14ac:dyDescent="0.25">
      <c r="A46" s="1"/>
      <c r="B46" s="1" t="s">
        <v>24</v>
      </c>
      <c r="C46" s="62">
        <v>2114</v>
      </c>
      <c r="D46" s="43">
        <v>2600</v>
      </c>
      <c r="E46" s="63">
        <v>2800</v>
      </c>
      <c r="F46" s="62">
        <f t="shared" si="2"/>
        <v>-200</v>
      </c>
      <c r="G46" s="44">
        <v>3000</v>
      </c>
      <c r="H46" s="53">
        <f t="shared" si="12"/>
        <v>3000</v>
      </c>
      <c r="I46" s="51">
        <f t="shared" si="13"/>
        <v>3000</v>
      </c>
      <c r="J46" s="51">
        <f t="shared" si="14"/>
        <v>3000</v>
      </c>
      <c r="K46" s="51">
        <f t="shared" si="15"/>
        <v>3000</v>
      </c>
      <c r="L46" s="52">
        <f t="shared" si="16"/>
        <v>3000</v>
      </c>
    </row>
    <row r="47" spans="1:12" x14ac:dyDescent="0.25">
      <c r="A47" s="1"/>
      <c r="B47" s="1" t="s">
        <v>25</v>
      </c>
      <c r="C47" s="43">
        <v>5013</v>
      </c>
      <c r="D47" s="43">
        <v>5500</v>
      </c>
      <c r="E47" s="63">
        <v>4000</v>
      </c>
      <c r="F47" s="62">
        <f t="shared" si="2"/>
        <v>1500</v>
      </c>
      <c r="G47" s="44">
        <v>3000</v>
      </c>
      <c r="H47" s="53">
        <f t="shared" si="12"/>
        <v>3000</v>
      </c>
      <c r="I47" s="51">
        <f t="shared" si="13"/>
        <v>3000</v>
      </c>
      <c r="J47" s="51">
        <f t="shared" si="14"/>
        <v>3000</v>
      </c>
      <c r="K47" s="51">
        <f t="shared" si="15"/>
        <v>3000</v>
      </c>
      <c r="L47" s="52">
        <f t="shared" si="16"/>
        <v>3000</v>
      </c>
    </row>
    <row r="48" spans="1:12" x14ac:dyDescent="0.25">
      <c r="A48" s="1"/>
      <c r="B48" s="1" t="s">
        <v>122</v>
      </c>
      <c r="C48" s="43"/>
      <c r="D48" s="43"/>
      <c r="E48" s="63"/>
      <c r="F48" s="62"/>
      <c r="G48" s="44">
        <v>3000</v>
      </c>
      <c r="H48" s="53">
        <f t="shared" si="12"/>
        <v>3000</v>
      </c>
      <c r="I48" s="51">
        <f t="shared" si="13"/>
        <v>3000</v>
      </c>
      <c r="J48" s="51">
        <f t="shared" si="14"/>
        <v>3000</v>
      </c>
      <c r="K48" s="51">
        <f t="shared" si="15"/>
        <v>3000</v>
      </c>
      <c r="L48" s="52">
        <f t="shared" si="16"/>
        <v>3000</v>
      </c>
    </row>
    <row r="49" spans="1:15" x14ac:dyDescent="0.25">
      <c r="A49" s="1"/>
      <c r="B49" s="1" t="s">
        <v>26</v>
      </c>
      <c r="C49" s="62">
        <v>11632</v>
      </c>
      <c r="D49" s="43">
        <v>14000</v>
      </c>
      <c r="E49" s="63">
        <v>20000</v>
      </c>
      <c r="F49" s="62">
        <f t="shared" si="2"/>
        <v>-6000</v>
      </c>
      <c r="G49" s="44">
        <v>20000</v>
      </c>
      <c r="H49" s="53">
        <f t="shared" si="12"/>
        <v>20000</v>
      </c>
      <c r="I49" s="51">
        <f t="shared" si="13"/>
        <v>20000</v>
      </c>
      <c r="J49" s="51">
        <f t="shared" si="14"/>
        <v>20000</v>
      </c>
      <c r="K49" s="51">
        <f t="shared" si="15"/>
        <v>20000</v>
      </c>
      <c r="L49" s="52">
        <f t="shared" si="16"/>
        <v>20000</v>
      </c>
    </row>
    <row r="50" spans="1:15" x14ac:dyDescent="0.25">
      <c r="A50" s="1"/>
      <c r="B50" s="1" t="s">
        <v>30</v>
      </c>
      <c r="C50" s="62">
        <v>16627</v>
      </c>
      <c r="D50" s="43">
        <v>20000</v>
      </c>
      <c r="E50" s="63">
        <v>23000</v>
      </c>
      <c r="F50" s="62">
        <f t="shared" si="2"/>
        <v>-3000</v>
      </c>
      <c r="G50" s="44">
        <v>25000</v>
      </c>
      <c r="H50" s="53">
        <f t="shared" si="12"/>
        <v>25000</v>
      </c>
      <c r="I50" s="51">
        <f t="shared" si="13"/>
        <v>25000</v>
      </c>
      <c r="J50" s="51">
        <f t="shared" si="14"/>
        <v>25000</v>
      </c>
      <c r="K50" s="51">
        <f t="shared" si="15"/>
        <v>25000</v>
      </c>
      <c r="L50" s="52">
        <f t="shared" si="16"/>
        <v>25000</v>
      </c>
    </row>
    <row r="51" spans="1:15" x14ac:dyDescent="0.25">
      <c r="A51" s="1"/>
      <c r="B51" s="1" t="s">
        <v>27</v>
      </c>
      <c r="C51" s="43">
        <v>98705</v>
      </c>
      <c r="D51" s="62">
        <v>100000</v>
      </c>
      <c r="E51" s="63">
        <v>100000</v>
      </c>
      <c r="F51" s="62">
        <f t="shared" si="2"/>
        <v>0</v>
      </c>
      <c r="G51" s="101">
        <v>100000</v>
      </c>
      <c r="H51" s="102">
        <v>100000</v>
      </c>
      <c r="I51" s="103">
        <v>100000</v>
      </c>
      <c r="J51" s="103">
        <v>100000</v>
      </c>
      <c r="K51" s="103">
        <v>100000</v>
      </c>
      <c r="L51" s="104">
        <v>100000</v>
      </c>
    </row>
    <row r="52" spans="1:15" ht="15.75" thickBot="1" x14ac:dyDescent="0.3">
      <c r="A52" s="13" t="s">
        <v>29</v>
      </c>
      <c r="B52" s="1"/>
      <c r="C52" s="64">
        <f t="shared" ref="C52:H52" si="17">SUM(C30:C51)</f>
        <v>272054</v>
      </c>
      <c r="D52" s="64">
        <f t="shared" si="17"/>
        <v>301555</v>
      </c>
      <c r="E52" s="64">
        <f t="shared" si="17"/>
        <v>304000</v>
      </c>
      <c r="F52" s="64">
        <f t="shared" si="17"/>
        <v>-2445</v>
      </c>
      <c r="G52" s="92">
        <f t="shared" si="17"/>
        <v>305200</v>
      </c>
      <c r="H52" s="93">
        <f t="shared" si="17"/>
        <v>305200</v>
      </c>
      <c r="I52" s="79">
        <f>ROUND(SUM(I29:I51),5)</f>
        <v>305200</v>
      </c>
      <c r="J52" s="79">
        <f>ROUND(SUM(J29:J51),5)</f>
        <v>305200</v>
      </c>
      <c r="K52" s="79">
        <f>ROUND(SUM(K29:K51),5)</f>
        <v>305200</v>
      </c>
      <c r="L52" s="100">
        <f>ROUND(SUM(L29:L51),5)</f>
        <v>305200</v>
      </c>
    </row>
    <row r="53" spans="1:15" s="3" customFormat="1" ht="12" thickBot="1" x14ac:dyDescent="0.25">
      <c r="A53" s="13" t="s">
        <v>35</v>
      </c>
      <c r="B53" s="1"/>
      <c r="C53" s="65">
        <f>C52+C27+C21</f>
        <v>396329</v>
      </c>
      <c r="D53" s="65">
        <f>D52+D27+D21</f>
        <v>456755</v>
      </c>
      <c r="E53" s="65">
        <f>E52+E27+E21</f>
        <v>568000</v>
      </c>
      <c r="F53" s="66"/>
      <c r="G53" s="65">
        <f t="shared" ref="G53:L53" si="18">G52+G27+G21</f>
        <v>598900</v>
      </c>
      <c r="H53" s="65">
        <f t="shared" si="18"/>
        <v>598900</v>
      </c>
      <c r="I53" s="65">
        <f t="shared" si="18"/>
        <v>598900</v>
      </c>
      <c r="J53" s="65">
        <f t="shared" si="18"/>
        <v>598900</v>
      </c>
      <c r="K53" s="65">
        <f t="shared" si="18"/>
        <v>598900</v>
      </c>
      <c r="L53" s="65">
        <f t="shared" si="18"/>
        <v>598900</v>
      </c>
      <c r="O53" s="10"/>
    </row>
    <row r="54" spans="1:15" ht="15.75" thickTop="1" x14ac:dyDescent="0.25">
      <c r="A54" s="12" t="s">
        <v>37</v>
      </c>
      <c r="C54" s="67">
        <f>C13-C53</f>
        <v>247658</v>
      </c>
      <c r="D54" s="67">
        <f>D13-D53</f>
        <v>209467</v>
      </c>
      <c r="E54" s="68">
        <f>E13-E53</f>
        <v>127611</v>
      </c>
      <c r="F54" s="68"/>
      <c r="G54" s="76">
        <f t="shared" ref="G54:L54" si="19">G13-G53</f>
        <v>-53760</v>
      </c>
      <c r="H54" s="76">
        <f t="shared" si="19"/>
        <v>-49092.599999999977</v>
      </c>
      <c r="I54" s="76">
        <f t="shared" si="19"/>
        <v>-44052.430799999973</v>
      </c>
      <c r="J54" s="81">
        <f t="shared" si="19"/>
        <v>-38621.000124000013</v>
      </c>
      <c r="K54" s="81">
        <f t="shared" si="19"/>
        <v>-32767.892928960035</v>
      </c>
      <c r="L54" s="73">
        <f t="shared" si="19"/>
        <v>-26449.43557540793</v>
      </c>
    </row>
    <row r="55" spans="1:15" x14ac:dyDescent="0.25">
      <c r="A55" s="12"/>
      <c r="C55" s="67"/>
      <c r="D55" s="67"/>
      <c r="E55" s="67"/>
      <c r="F55" s="67"/>
      <c r="G55" s="87"/>
      <c r="H55" s="87"/>
      <c r="I55" s="87"/>
      <c r="J55" s="87"/>
      <c r="K55" s="87"/>
      <c r="L55" s="87"/>
    </row>
    <row r="56" spans="1:15" x14ac:dyDescent="0.25">
      <c r="C56" s="8"/>
      <c r="D56" s="8"/>
      <c r="E56" s="8"/>
      <c r="F56" s="9"/>
      <c r="G56" s="9"/>
      <c r="H56" s="8"/>
      <c r="I56" s="8"/>
      <c r="J56" s="8"/>
      <c r="K56" s="8"/>
      <c r="L56" s="8"/>
    </row>
    <row r="57" spans="1:15" x14ac:dyDescent="0.25">
      <c r="C57" s="8"/>
      <c r="D57" s="8"/>
      <c r="E57" s="8"/>
      <c r="F57" s="9"/>
      <c r="G57" s="9"/>
      <c r="H57" s="8"/>
      <c r="I57" s="8"/>
      <c r="J57" s="8"/>
      <c r="K57" s="8"/>
      <c r="L57" s="8"/>
    </row>
  </sheetData>
  <pageMargins left="0.22" right="0.2" top="0.64" bottom="0.42" header="0.1" footer="0.25"/>
  <pageSetup orientation="landscape" horizontalDpi="4294967293" r:id="rId1"/>
  <headerFooter>
    <oddHeader>&amp;L&amp;"Arial,Bold"&amp;8
&amp;C&amp;"Arial,Bold" Reclamation District 799
DRAFT Budget 2020-2021</oddHeader>
    <oddFooter>&amp;R&amp;"Arial,Bold"&amp;8 Page &amp;P of &amp;N</oddFooter>
  </headerFooter>
  <rowBreaks count="1" manualBreakCount="1">
    <brk id="28" max="16383" man="1"/>
  </rowBreak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topLeftCell="A24" workbookViewId="0">
      <selection activeCell="A51" sqref="A51"/>
    </sheetView>
  </sheetViews>
  <sheetFormatPr defaultRowHeight="15" x14ac:dyDescent="0.25"/>
  <cols>
    <col min="1" max="1" width="31.5703125" bestFit="1" customWidth="1"/>
    <col min="2" max="2" width="10.140625" bestFit="1" customWidth="1"/>
    <col min="3" max="4" width="11.28515625" bestFit="1" customWidth="1"/>
    <col min="5" max="5" width="9.140625" bestFit="1" customWidth="1"/>
    <col min="6" max="6" width="9.140625" customWidth="1"/>
    <col min="7" max="7" width="10.28515625" bestFit="1" customWidth="1"/>
  </cols>
  <sheetData>
    <row r="1" spans="1:7" x14ac:dyDescent="0.25">
      <c r="A1" t="s">
        <v>48</v>
      </c>
      <c r="G1" s="16" t="s">
        <v>87</v>
      </c>
    </row>
    <row r="2" spans="1:7" x14ac:dyDescent="0.25">
      <c r="A2" t="s">
        <v>117</v>
      </c>
    </row>
    <row r="5" spans="1:7" x14ac:dyDescent="0.25">
      <c r="A5" s="34" t="s">
        <v>90</v>
      </c>
    </row>
    <row r="6" spans="1:7" x14ac:dyDescent="0.25">
      <c r="B6" s="16" t="s">
        <v>91</v>
      </c>
      <c r="C6" s="16" t="s">
        <v>92</v>
      </c>
      <c r="D6" s="16" t="s">
        <v>34</v>
      </c>
      <c r="E6" s="16" t="s">
        <v>110</v>
      </c>
      <c r="F6" s="16" t="s">
        <v>118</v>
      </c>
      <c r="G6" s="16" t="s">
        <v>93</v>
      </c>
    </row>
    <row r="7" spans="1:7" x14ac:dyDescent="0.25">
      <c r="A7" t="s">
        <v>40</v>
      </c>
      <c r="B7" s="15">
        <v>25</v>
      </c>
      <c r="C7" s="15">
        <v>20</v>
      </c>
      <c r="D7" s="15">
        <v>22.54</v>
      </c>
      <c r="E7" s="15">
        <v>20</v>
      </c>
      <c r="F7" s="15">
        <v>25</v>
      </c>
    </row>
    <row r="8" spans="1:7" x14ac:dyDescent="0.25">
      <c r="A8" t="s">
        <v>41</v>
      </c>
      <c r="B8" s="14">
        <f>B7*25*52</f>
        <v>32500</v>
      </c>
      <c r="C8" s="14">
        <f>C7*C9*52</f>
        <v>26000</v>
      </c>
      <c r="D8" s="14">
        <f>D7*D9*52</f>
        <v>23441.599999999999</v>
      </c>
      <c r="E8" s="14">
        <f>E7*E9*52</f>
        <v>31200</v>
      </c>
      <c r="F8" s="14">
        <f>F7*F9*52</f>
        <v>45500</v>
      </c>
      <c r="G8" s="14">
        <f>SUM(B8:F8)</f>
        <v>158641.60000000001</v>
      </c>
    </row>
    <row r="9" spans="1:7" x14ac:dyDescent="0.25">
      <c r="A9" t="s">
        <v>42</v>
      </c>
      <c r="B9" s="14">
        <v>25</v>
      </c>
      <c r="C9" s="14">
        <v>25</v>
      </c>
      <c r="D9" s="14">
        <v>20</v>
      </c>
      <c r="E9" s="14">
        <v>30</v>
      </c>
      <c r="F9" s="14">
        <v>35</v>
      </c>
      <c r="G9" s="14"/>
    </row>
    <row r="10" spans="1:7" s="35" customFormat="1" x14ac:dyDescent="0.25">
      <c r="A10" s="35" t="s">
        <v>43</v>
      </c>
      <c r="B10" s="36"/>
      <c r="C10" s="36"/>
      <c r="D10" s="36"/>
      <c r="E10" s="36"/>
      <c r="F10" s="14"/>
      <c r="G10" s="36">
        <f>SUM(B10:D10)</f>
        <v>0</v>
      </c>
    </row>
    <row r="11" spans="1:7" s="35" customFormat="1" x14ac:dyDescent="0.25">
      <c r="A11" s="37" t="s">
        <v>44</v>
      </c>
      <c r="B11" s="36">
        <f>B8*6.2%</f>
        <v>2015</v>
      </c>
      <c r="C11" s="36">
        <f>C8*6.2%</f>
        <v>1612</v>
      </c>
      <c r="D11" s="36">
        <f>D8*6.2%</f>
        <v>1453.3791999999999</v>
      </c>
      <c r="E11" s="36">
        <f>E8*6.2%</f>
        <v>1934.4</v>
      </c>
      <c r="F11" s="14">
        <f>F8*6.2%</f>
        <v>2821</v>
      </c>
      <c r="G11" s="14">
        <f t="shared" ref="G11:G16" si="0">SUM(B11:F11)</f>
        <v>9835.779199999999</v>
      </c>
    </row>
    <row r="12" spans="1:7" s="35" customFormat="1" x14ac:dyDescent="0.25">
      <c r="A12" s="37" t="s">
        <v>45</v>
      </c>
      <c r="B12" s="36">
        <f>B8*1.45%</f>
        <v>471.24999999999994</v>
      </c>
      <c r="C12" s="36">
        <f t="shared" ref="C12:F12" si="1">C8*1.45%</f>
        <v>377</v>
      </c>
      <c r="D12" s="36">
        <f t="shared" si="1"/>
        <v>339.90319999999997</v>
      </c>
      <c r="E12" s="36">
        <f t="shared" si="1"/>
        <v>452.4</v>
      </c>
      <c r="F12" s="14">
        <f t="shared" si="1"/>
        <v>659.75</v>
      </c>
      <c r="G12" s="14">
        <f t="shared" si="0"/>
        <v>2300.3031999999998</v>
      </c>
    </row>
    <row r="13" spans="1:7" s="35" customFormat="1" x14ac:dyDescent="0.25">
      <c r="A13" s="37" t="s">
        <v>46</v>
      </c>
      <c r="B13" s="36">
        <f>7000*6.2%</f>
        <v>434</v>
      </c>
      <c r="C13" s="36">
        <f t="shared" ref="C13:D13" si="2">7000*6.2%</f>
        <v>434</v>
      </c>
      <c r="D13" s="36">
        <f t="shared" si="2"/>
        <v>434</v>
      </c>
      <c r="E13" s="36">
        <v>434</v>
      </c>
      <c r="F13" s="14">
        <v>434</v>
      </c>
      <c r="G13" s="14">
        <f t="shared" si="0"/>
        <v>2170</v>
      </c>
    </row>
    <row r="14" spans="1:7" s="35" customFormat="1" x14ac:dyDescent="0.25">
      <c r="A14" s="35" t="s">
        <v>47</v>
      </c>
      <c r="B14" s="14">
        <f>B8*6.6/100</f>
        <v>2145</v>
      </c>
      <c r="C14" s="14">
        <f>C8*6.6/100</f>
        <v>1716</v>
      </c>
      <c r="D14" s="14">
        <f>D8*0.55/100</f>
        <v>128.92880000000002</v>
      </c>
      <c r="E14" s="14">
        <f>E8*6.6/100</f>
        <v>2059.1999999999998</v>
      </c>
      <c r="F14" s="14">
        <f>F8*6.6/100</f>
        <v>3003</v>
      </c>
      <c r="G14" s="14">
        <f t="shared" si="0"/>
        <v>9052.1288000000004</v>
      </c>
    </row>
    <row r="15" spans="1:7" s="35" customFormat="1" x14ac:dyDescent="0.25">
      <c r="A15" s="99" t="s">
        <v>120</v>
      </c>
      <c r="B15" s="14"/>
      <c r="C15" s="14"/>
      <c r="D15" s="14"/>
      <c r="E15" s="14"/>
      <c r="F15" s="14">
        <v>18000</v>
      </c>
      <c r="G15" s="14">
        <f t="shared" si="0"/>
        <v>18000</v>
      </c>
    </row>
    <row r="16" spans="1:7" s="35" customFormat="1" x14ac:dyDescent="0.25">
      <c r="B16" s="36">
        <f>B8+B11+B12+B13+B14</f>
        <v>37565.25</v>
      </c>
      <c r="C16" s="36">
        <f t="shared" ref="C16:E16" si="3">C8+C11+C12+C13+C14</f>
        <v>30139</v>
      </c>
      <c r="D16" s="36">
        <f t="shared" si="3"/>
        <v>25797.8112</v>
      </c>
      <c r="E16" s="36">
        <f t="shared" si="3"/>
        <v>36080</v>
      </c>
      <c r="F16" s="14">
        <f>F8+F11+F12+F13+F14+F15</f>
        <v>70417.75</v>
      </c>
      <c r="G16" s="14">
        <f t="shared" si="0"/>
        <v>199999.8112</v>
      </c>
    </row>
    <row r="17" spans="1:7" s="35" customFormat="1" x14ac:dyDescent="0.25">
      <c r="G17" s="38"/>
    </row>
    <row r="18" spans="1:7" s="35" customFormat="1" x14ac:dyDescent="0.25">
      <c r="A18" s="97" t="s">
        <v>119</v>
      </c>
      <c r="C18" s="38">
        <f>C7*2.5%</f>
        <v>0.5</v>
      </c>
      <c r="D18" s="35">
        <v>0.56000000000000005</v>
      </c>
      <c r="E18" s="38">
        <f>E7*2.5%</f>
        <v>0.5</v>
      </c>
      <c r="F18" s="35">
        <v>0.63</v>
      </c>
    </row>
    <row r="19" spans="1:7" s="35" customFormat="1" x14ac:dyDescent="0.25"/>
    <row r="20" spans="1:7" x14ac:dyDescent="0.25">
      <c r="A20" s="34" t="s">
        <v>94</v>
      </c>
      <c r="C20" s="16"/>
      <c r="D20" s="16"/>
      <c r="E20" s="16"/>
      <c r="F20" s="16"/>
    </row>
    <row r="21" spans="1:7" x14ac:dyDescent="0.25">
      <c r="B21" s="16" t="s">
        <v>91</v>
      </c>
      <c r="C21" s="16" t="s">
        <v>92</v>
      </c>
      <c r="D21" s="16" t="s">
        <v>34</v>
      </c>
      <c r="E21" s="16" t="s">
        <v>110</v>
      </c>
      <c r="F21" s="16" t="s">
        <v>118</v>
      </c>
      <c r="G21" s="16" t="s">
        <v>93</v>
      </c>
    </row>
    <row r="22" spans="1:7" x14ac:dyDescent="0.25">
      <c r="A22" t="s">
        <v>40</v>
      </c>
      <c r="B22" s="15">
        <v>25</v>
      </c>
      <c r="C22" s="15">
        <v>20.5</v>
      </c>
      <c r="D22" s="15">
        <v>23.1</v>
      </c>
      <c r="E22" s="15">
        <v>20.5</v>
      </c>
      <c r="F22" s="15">
        <v>25.63</v>
      </c>
    </row>
    <row r="23" spans="1:7" x14ac:dyDescent="0.25">
      <c r="A23" t="s">
        <v>41</v>
      </c>
      <c r="B23" s="14">
        <f>B22*25*52</f>
        <v>32500</v>
      </c>
      <c r="C23" s="14">
        <f>C22*C24*52</f>
        <v>31980</v>
      </c>
      <c r="D23" s="14">
        <f>D22*D24*52</f>
        <v>24024</v>
      </c>
      <c r="E23" s="14">
        <f>E22*E24*52</f>
        <v>31980</v>
      </c>
      <c r="F23" s="14">
        <f>F22*F24*52</f>
        <v>46646.6</v>
      </c>
      <c r="G23" s="14">
        <f>SUM(B23:F23)</f>
        <v>167130.6</v>
      </c>
    </row>
    <row r="24" spans="1:7" x14ac:dyDescent="0.25">
      <c r="A24" t="s">
        <v>42</v>
      </c>
      <c r="B24" s="14">
        <v>25</v>
      </c>
      <c r="C24" s="14">
        <v>30</v>
      </c>
      <c r="D24" s="14">
        <v>20</v>
      </c>
      <c r="E24" s="14">
        <v>30</v>
      </c>
      <c r="F24" s="14">
        <v>35</v>
      </c>
      <c r="G24" s="14"/>
    </row>
    <row r="25" spans="1:7" x14ac:dyDescent="0.25">
      <c r="A25" t="s">
        <v>43</v>
      </c>
      <c r="B25" s="14"/>
      <c r="C25" s="14"/>
      <c r="D25" s="14"/>
      <c r="E25" s="14"/>
      <c r="F25" s="14"/>
      <c r="G25" s="14">
        <f>SUM(B25:D25)</f>
        <v>0</v>
      </c>
    </row>
    <row r="26" spans="1:7" x14ac:dyDescent="0.25">
      <c r="A26" s="16" t="s">
        <v>44</v>
      </c>
      <c r="B26" s="14">
        <f>B23*6.2%</f>
        <v>2015</v>
      </c>
      <c r="C26" s="14">
        <f>C23*6.2%</f>
        <v>1982.76</v>
      </c>
      <c r="D26" s="14">
        <f>D23*6.2%</f>
        <v>1489.4880000000001</v>
      </c>
      <c r="E26" s="14">
        <f>E23*6.2%</f>
        <v>1982.76</v>
      </c>
      <c r="F26" s="14">
        <f>F23*6.2%</f>
        <v>2892.0891999999999</v>
      </c>
      <c r="G26" s="14">
        <f t="shared" ref="G26:G31" si="4">SUM(B26:F26)</f>
        <v>10362.0972</v>
      </c>
    </row>
    <row r="27" spans="1:7" x14ac:dyDescent="0.25">
      <c r="A27" s="16" t="s">
        <v>45</v>
      </c>
      <c r="B27" s="14">
        <f>B23*1.45%</f>
        <v>471.24999999999994</v>
      </c>
      <c r="C27" s="14">
        <f t="shared" ref="C27:E27" si="5">C23*1.45%</f>
        <v>463.71</v>
      </c>
      <c r="D27" s="14">
        <f t="shared" si="5"/>
        <v>348.34799999999996</v>
      </c>
      <c r="E27" s="14">
        <f t="shared" si="5"/>
        <v>463.71</v>
      </c>
      <c r="F27" s="14">
        <f t="shared" ref="F27" si="6">F23*1.45%</f>
        <v>676.37569999999994</v>
      </c>
      <c r="G27" s="14">
        <f t="shared" si="4"/>
        <v>2423.3937000000001</v>
      </c>
    </row>
    <row r="28" spans="1:7" x14ac:dyDescent="0.25">
      <c r="A28" s="16" t="s">
        <v>46</v>
      </c>
      <c r="B28" s="14">
        <f>7000*6.2%</f>
        <v>434</v>
      </c>
      <c r="C28" s="14">
        <f t="shared" ref="C28:D28" si="7">7000*6.2%</f>
        <v>434</v>
      </c>
      <c r="D28" s="14">
        <f t="shared" si="7"/>
        <v>434</v>
      </c>
      <c r="E28" s="14">
        <v>434</v>
      </c>
      <c r="F28" s="14">
        <v>434</v>
      </c>
      <c r="G28" s="14">
        <f t="shared" si="4"/>
        <v>2170</v>
      </c>
    </row>
    <row r="29" spans="1:7" x14ac:dyDescent="0.25">
      <c r="A29" t="s">
        <v>47</v>
      </c>
      <c r="B29" s="14">
        <f>B23*6.6/100</f>
        <v>2145</v>
      </c>
      <c r="C29" s="14">
        <f>C23*6.6/100</f>
        <v>2110.6799999999998</v>
      </c>
      <c r="D29" s="14">
        <f>D23*0.55/100</f>
        <v>132.13200000000001</v>
      </c>
      <c r="E29" s="14">
        <f>E23*6.6/100</f>
        <v>2110.6799999999998</v>
      </c>
      <c r="F29" s="14">
        <f>F23*6.6/100</f>
        <v>3078.6756</v>
      </c>
      <c r="G29" s="14">
        <f t="shared" si="4"/>
        <v>9577.1676000000007</v>
      </c>
    </row>
    <row r="30" spans="1:7" x14ac:dyDescent="0.25">
      <c r="A30" s="98" t="s">
        <v>120</v>
      </c>
      <c r="B30" s="14"/>
      <c r="C30" s="14"/>
      <c r="D30" s="14"/>
      <c r="E30" s="14"/>
      <c r="F30" s="14">
        <v>18000</v>
      </c>
      <c r="G30" s="14">
        <f t="shared" si="4"/>
        <v>18000</v>
      </c>
    </row>
    <row r="31" spans="1:7" x14ac:dyDescent="0.25">
      <c r="B31" s="14">
        <f>B23+B26+B27+B28+B29</f>
        <v>37565.25</v>
      </c>
      <c r="C31" s="14">
        <f t="shared" ref="C31:E31" si="8">C23+C26+C27+C28+C29</f>
        <v>36971.15</v>
      </c>
      <c r="D31" s="14">
        <f t="shared" si="8"/>
        <v>26427.968000000004</v>
      </c>
      <c r="E31" s="14">
        <f t="shared" si="8"/>
        <v>36971.15</v>
      </c>
      <c r="F31" s="14">
        <f>F23+F26+F27+F28+F29+F30</f>
        <v>71727.7405</v>
      </c>
      <c r="G31" s="14">
        <f t="shared" si="4"/>
        <v>209663.2585</v>
      </c>
    </row>
    <row r="32" spans="1:7" x14ac:dyDescent="0.25">
      <c r="B32" s="14"/>
      <c r="C32" s="14"/>
      <c r="D32" s="14"/>
      <c r="E32" s="14"/>
      <c r="F32" s="14"/>
      <c r="G32" s="14"/>
    </row>
    <row r="33" spans="1:7" x14ac:dyDescent="0.25">
      <c r="A33" t="s">
        <v>121</v>
      </c>
      <c r="B33" s="14"/>
      <c r="C33" s="14"/>
      <c r="D33" s="14"/>
      <c r="E33" s="14"/>
      <c r="F33" s="14"/>
      <c r="G33" s="86">
        <f>G31-G16</f>
        <v>9663.4472999999998</v>
      </c>
    </row>
    <row r="34" spans="1:7" x14ac:dyDescent="0.25">
      <c r="A34" s="105" t="s">
        <v>123</v>
      </c>
    </row>
    <row r="37" spans="1:7" x14ac:dyDescent="0.25">
      <c r="A37" s="34" t="s">
        <v>94</v>
      </c>
      <c r="C37" s="16"/>
      <c r="D37" s="16"/>
      <c r="E37" s="16"/>
      <c r="F37" s="16"/>
    </row>
    <row r="38" spans="1:7" x14ac:dyDescent="0.25">
      <c r="B38" s="16" t="s">
        <v>91</v>
      </c>
      <c r="C38" s="16" t="s">
        <v>92</v>
      </c>
      <c r="D38" s="16" t="s">
        <v>34</v>
      </c>
      <c r="E38" s="16" t="s">
        <v>110</v>
      </c>
      <c r="F38" s="16" t="s">
        <v>118</v>
      </c>
      <c r="G38" s="16" t="s">
        <v>93</v>
      </c>
    </row>
    <row r="39" spans="1:7" x14ac:dyDescent="0.25">
      <c r="A39" t="s">
        <v>40</v>
      </c>
      <c r="B39" s="15">
        <v>25</v>
      </c>
      <c r="C39" s="15">
        <v>21</v>
      </c>
      <c r="D39" s="15">
        <v>23.54</v>
      </c>
      <c r="E39" s="15">
        <v>21</v>
      </c>
      <c r="F39" s="15">
        <v>26</v>
      </c>
    </row>
    <row r="40" spans="1:7" x14ac:dyDescent="0.25">
      <c r="A40" t="s">
        <v>41</v>
      </c>
      <c r="B40" s="14">
        <f>B39*25*52</f>
        <v>32500</v>
      </c>
      <c r="C40" s="14">
        <f>C39*C41*52</f>
        <v>32760</v>
      </c>
      <c r="D40" s="14">
        <f>D39*D41*52</f>
        <v>24481.599999999999</v>
      </c>
      <c r="E40" s="14">
        <f>E39*E41*52</f>
        <v>32760</v>
      </c>
      <c r="F40" s="14">
        <f>F39*F41*52</f>
        <v>47320</v>
      </c>
      <c r="G40" s="14">
        <f>SUM(B40:F40)</f>
        <v>169821.6</v>
      </c>
    </row>
    <row r="41" spans="1:7" x14ac:dyDescent="0.25">
      <c r="A41" t="s">
        <v>42</v>
      </c>
      <c r="B41" s="14">
        <v>25</v>
      </c>
      <c r="C41" s="14">
        <v>30</v>
      </c>
      <c r="D41" s="14">
        <v>20</v>
      </c>
      <c r="E41" s="14">
        <v>30</v>
      </c>
      <c r="F41" s="14">
        <v>35</v>
      </c>
      <c r="G41" s="14"/>
    </row>
    <row r="42" spans="1:7" x14ac:dyDescent="0.25">
      <c r="A42" t="s">
        <v>43</v>
      </c>
      <c r="B42" s="14"/>
      <c r="C42" s="14"/>
      <c r="D42" s="14"/>
      <c r="E42" s="14"/>
      <c r="F42" s="14"/>
      <c r="G42" s="14">
        <f>SUM(B42:D42)</f>
        <v>0</v>
      </c>
    </row>
    <row r="43" spans="1:7" x14ac:dyDescent="0.25">
      <c r="A43" s="16" t="s">
        <v>44</v>
      </c>
      <c r="B43" s="14">
        <f>B40*6.2%</f>
        <v>2015</v>
      </c>
      <c r="C43" s="14">
        <f>C40*6.2%</f>
        <v>2031.12</v>
      </c>
      <c r="D43" s="14">
        <f>D40*6.2%</f>
        <v>1517.8591999999999</v>
      </c>
      <c r="E43" s="14">
        <f>E40*6.2%</f>
        <v>2031.12</v>
      </c>
      <c r="F43" s="14">
        <f>F40*6.2%</f>
        <v>2933.84</v>
      </c>
      <c r="G43" s="14">
        <f t="shared" ref="G43:G48" si="9">SUM(B43:F43)</f>
        <v>10528.939200000001</v>
      </c>
    </row>
    <row r="44" spans="1:7" x14ac:dyDescent="0.25">
      <c r="A44" s="16" t="s">
        <v>45</v>
      </c>
      <c r="B44" s="14">
        <f>B40*1.45%</f>
        <v>471.24999999999994</v>
      </c>
      <c r="C44" s="14">
        <f t="shared" ref="C44:F44" si="10">C40*1.45%</f>
        <v>475.02</v>
      </c>
      <c r="D44" s="14">
        <f t="shared" si="10"/>
        <v>354.98319999999995</v>
      </c>
      <c r="E44" s="14">
        <f t="shared" si="10"/>
        <v>475.02</v>
      </c>
      <c r="F44" s="14">
        <f t="shared" si="10"/>
        <v>686.14</v>
      </c>
      <c r="G44" s="14">
        <f t="shared" si="9"/>
        <v>2462.4132</v>
      </c>
    </row>
    <row r="45" spans="1:7" x14ac:dyDescent="0.25">
      <c r="A45" s="16" t="s">
        <v>46</v>
      </c>
      <c r="B45" s="14">
        <f>7000*6.2%</f>
        <v>434</v>
      </c>
      <c r="C45" s="14">
        <f t="shared" ref="C45:D45" si="11">7000*6.2%</f>
        <v>434</v>
      </c>
      <c r="D45" s="14">
        <f t="shared" si="11"/>
        <v>434</v>
      </c>
      <c r="E45" s="14">
        <v>434</v>
      </c>
      <c r="F45" s="14">
        <v>434</v>
      </c>
      <c r="G45" s="14">
        <f t="shared" si="9"/>
        <v>2170</v>
      </c>
    </row>
    <row r="46" spans="1:7" x14ac:dyDescent="0.25">
      <c r="A46" t="s">
        <v>47</v>
      </c>
      <c r="B46" s="14">
        <f>B40*6.6/100</f>
        <v>2145</v>
      </c>
      <c r="C46" s="14">
        <f>C40*6.6/100</f>
        <v>2162.16</v>
      </c>
      <c r="D46" s="14">
        <f>D40*0.55/100</f>
        <v>134.64880000000002</v>
      </c>
      <c r="E46" s="14">
        <f>E40*6.6/100</f>
        <v>2162.16</v>
      </c>
      <c r="F46" s="14">
        <f>F40*6.6/100</f>
        <v>3123.12</v>
      </c>
      <c r="G46" s="14">
        <f t="shared" si="9"/>
        <v>9727.0887999999995</v>
      </c>
    </row>
    <row r="47" spans="1:7" x14ac:dyDescent="0.25">
      <c r="A47" s="98" t="s">
        <v>120</v>
      </c>
      <c r="B47" s="14"/>
      <c r="C47" s="14"/>
      <c r="D47" s="14"/>
      <c r="E47" s="14"/>
      <c r="F47" s="14">
        <v>18000</v>
      </c>
      <c r="G47" s="14">
        <f t="shared" si="9"/>
        <v>18000</v>
      </c>
    </row>
    <row r="48" spans="1:7" x14ac:dyDescent="0.25">
      <c r="B48" s="14">
        <f>B40+B43+B44+B45+B46</f>
        <v>37565.25</v>
      </c>
      <c r="C48" s="14">
        <f t="shared" ref="C48:E48" si="12">C40+C43+C44+C45+C46</f>
        <v>37862.300000000003</v>
      </c>
      <c r="D48" s="14">
        <f t="shared" si="12"/>
        <v>26923.091199999995</v>
      </c>
      <c r="E48" s="14">
        <f t="shared" si="12"/>
        <v>37862.300000000003</v>
      </c>
      <c r="F48" s="14">
        <f>F40+F43+F44+F45+F46+F47</f>
        <v>72497.100000000006</v>
      </c>
      <c r="G48" s="14">
        <f t="shared" si="9"/>
        <v>212710.04120000001</v>
      </c>
    </row>
    <row r="49" spans="1:7" x14ac:dyDescent="0.25">
      <c r="B49" s="14"/>
      <c r="C49" s="14"/>
      <c r="D49" s="14"/>
      <c r="E49" s="14"/>
      <c r="F49" s="14"/>
      <c r="G49" s="14"/>
    </row>
    <row r="50" spans="1:7" x14ac:dyDescent="0.25">
      <c r="A50" t="s">
        <v>121</v>
      </c>
      <c r="B50" s="14"/>
      <c r="C50" s="14"/>
      <c r="D50" s="14"/>
      <c r="E50" s="14"/>
      <c r="F50" s="14"/>
      <c r="G50" s="86">
        <f>G48-G16</f>
        <v>12710.23000000001</v>
      </c>
    </row>
    <row r="51" spans="1:7" x14ac:dyDescent="0.25">
      <c r="A51" s="105" t="s">
        <v>124</v>
      </c>
    </row>
  </sheetData>
  <pageMargins left="0.33" right="0.25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topLeftCell="A2" workbookViewId="0">
      <selection activeCell="G17" sqref="G17"/>
    </sheetView>
  </sheetViews>
  <sheetFormatPr defaultRowHeight="14.25" x14ac:dyDescent="0.2"/>
  <cols>
    <col min="1" max="1" width="28.28515625" style="21" customWidth="1"/>
    <col min="2" max="2" width="14.42578125" style="21" customWidth="1"/>
    <col min="3" max="7" width="10.85546875" style="21" bestFit="1" customWidth="1"/>
    <col min="8" max="16384" width="9.140625" style="21"/>
  </cols>
  <sheetData>
    <row r="1" spans="1:7" x14ac:dyDescent="0.2">
      <c r="A1" s="21" t="s">
        <v>48</v>
      </c>
    </row>
    <row r="2" spans="1:7" x14ac:dyDescent="0.2">
      <c r="A2" s="21" t="s">
        <v>57</v>
      </c>
    </row>
    <row r="5" spans="1:7" x14ac:dyDescent="0.2">
      <c r="C5" s="25" t="s">
        <v>80</v>
      </c>
      <c r="D5" s="25" t="s">
        <v>81</v>
      </c>
      <c r="E5" s="25" t="s">
        <v>82</v>
      </c>
      <c r="F5" s="25" t="s">
        <v>95</v>
      </c>
      <c r="G5" s="25" t="s">
        <v>107</v>
      </c>
    </row>
    <row r="6" spans="1:7" ht="15" x14ac:dyDescent="0.25">
      <c r="A6" s="22" t="s">
        <v>49</v>
      </c>
    </row>
    <row r="7" spans="1:7" x14ac:dyDescent="0.2">
      <c r="A7" s="21" t="s">
        <v>50</v>
      </c>
      <c r="C7" s="23">
        <v>286597</v>
      </c>
      <c r="D7" s="23">
        <v>397972</v>
      </c>
      <c r="E7" s="39">
        <v>350387</v>
      </c>
      <c r="F7" s="23">
        <v>423809</v>
      </c>
      <c r="G7" s="23">
        <v>395889</v>
      </c>
    </row>
    <row r="8" spans="1:7" x14ac:dyDescent="0.2">
      <c r="A8" s="21" t="s">
        <v>51</v>
      </c>
      <c r="C8" s="23">
        <v>43782</v>
      </c>
      <c r="D8" s="23">
        <v>87825</v>
      </c>
      <c r="E8" s="39">
        <v>76003</v>
      </c>
      <c r="F8" s="23">
        <v>117569</v>
      </c>
      <c r="G8" s="23">
        <v>67059</v>
      </c>
    </row>
    <row r="9" spans="1:7" x14ac:dyDescent="0.2">
      <c r="A9" s="21" t="s">
        <v>83</v>
      </c>
      <c r="C9" s="23">
        <v>0</v>
      </c>
      <c r="D9" s="23">
        <v>0</v>
      </c>
      <c r="E9" s="39"/>
      <c r="F9" s="23"/>
      <c r="G9" s="23"/>
    </row>
    <row r="10" spans="1:7" x14ac:dyDescent="0.2">
      <c r="A10" s="21" t="s">
        <v>52</v>
      </c>
      <c r="C10" s="23">
        <v>300</v>
      </c>
      <c r="D10" s="23">
        <v>1500</v>
      </c>
      <c r="E10" s="39">
        <v>1600</v>
      </c>
      <c r="F10" s="23">
        <v>1865</v>
      </c>
      <c r="G10" s="23">
        <v>1850</v>
      </c>
    </row>
    <row r="11" spans="1:7" x14ac:dyDescent="0.2">
      <c r="A11" s="21" t="s">
        <v>53</v>
      </c>
      <c r="C11" s="23">
        <v>789</v>
      </c>
      <c r="D11" s="23">
        <v>525</v>
      </c>
      <c r="E11" s="39">
        <v>395</v>
      </c>
      <c r="F11" s="23">
        <v>392</v>
      </c>
      <c r="G11" s="23">
        <v>577</v>
      </c>
    </row>
    <row r="12" spans="1:7" x14ac:dyDescent="0.2">
      <c r="A12" s="21" t="s">
        <v>73</v>
      </c>
      <c r="C12" s="23"/>
      <c r="D12" s="23"/>
      <c r="E12" s="39">
        <v>19</v>
      </c>
      <c r="F12" s="23">
        <v>413</v>
      </c>
      <c r="G12" s="23"/>
    </row>
    <row r="13" spans="1:7" x14ac:dyDescent="0.2">
      <c r="A13" s="21" t="s">
        <v>54</v>
      </c>
      <c r="C13" s="23">
        <v>35540</v>
      </c>
      <c r="D13" s="23">
        <v>99</v>
      </c>
      <c r="E13" s="39">
        <v>81812</v>
      </c>
      <c r="F13" s="23"/>
      <c r="G13" s="23"/>
    </row>
    <row r="14" spans="1:7" ht="15" x14ac:dyDescent="0.25">
      <c r="A14" s="41" t="s">
        <v>55</v>
      </c>
      <c r="C14" s="24">
        <f>SUM(C7:C13)</f>
        <v>367008</v>
      </c>
      <c r="D14" s="24">
        <f>SUM(D7:D13)</f>
        <v>487921</v>
      </c>
      <c r="E14" s="24">
        <f>SUM(E7:E13)</f>
        <v>510216</v>
      </c>
      <c r="F14" s="24">
        <f>SUM(F7:F13)</f>
        <v>544048</v>
      </c>
      <c r="G14" s="24">
        <f>SUM(G7:G13)</f>
        <v>465375</v>
      </c>
    </row>
    <row r="15" spans="1:7" x14ac:dyDescent="0.2">
      <c r="C15" s="23"/>
      <c r="D15" s="23"/>
      <c r="E15" s="23"/>
      <c r="F15" s="23"/>
      <c r="G15" s="23"/>
    </row>
    <row r="16" spans="1:7" ht="15" x14ac:dyDescent="0.25">
      <c r="A16" s="22" t="s">
        <v>56</v>
      </c>
      <c r="C16" s="23"/>
      <c r="D16" s="23"/>
      <c r="E16" s="23"/>
      <c r="F16" s="23"/>
      <c r="G16" s="23"/>
    </row>
    <row r="17" spans="1:7" x14ac:dyDescent="0.2">
      <c r="A17" s="21" t="s">
        <v>58</v>
      </c>
      <c r="C17" s="23">
        <v>117547</v>
      </c>
      <c r="D17" s="23">
        <v>98361</v>
      </c>
      <c r="E17" s="39">
        <v>118353</v>
      </c>
      <c r="F17" s="23">
        <v>112523</v>
      </c>
      <c r="G17" s="23">
        <v>99037</v>
      </c>
    </row>
    <row r="18" spans="1:7" x14ac:dyDescent="0.2">
      <c r="A18" s="21" t="s">
        <v>59</v>
      </c>
      <c r="C18" s="23">
        <v>47978</v>
      </c>
      <c r="D18" s="23">
        <v>69519</v>
      </c>
      <c r="E18" s="39">
        <v>56509</v>
      </c>
      <c r="F18" s="23">
        <v>113979</v>
      </c>
      <c r="G18" s="23">
        <v>83513</v>
      </c>
    </row>
    <row r="19" spans="1:7" x14ac:dyDescent="0.2">
      <c r="A19" s="21" t="s">
        <v>60</v>
      </c>
      <c r="C19" s="23">
        <v>150966</v>
      </c>
      <c r="D19" s="23">
        <v>63388</v>
      </c>
      <c r="E19" s="39">
        <v>43465</v>
      </c>
      <c r="F19" s="23">
        <v>22601</v>
      </c>
      <c r="G19" s="23">
        <v>44190</v>
      </c>
    </row>
    <row r="20" spans="1:7" x14ac:dyDescent="0.2">
      <c r="A20" s="21" t="s">
        <v>61</v>
      </c>
      <c r="C20" s="23">
        <v>31793</v>
      </c>
      <c r="D20" s="23">
        <v>51136</v>
      </c>
      <c r="E20" s="39">
        <v>35083</v>
      </c>
      <c r="F20" s="23">
        <v>44274</v>
      </c>
      <c r="G20" s="23">
        <v>46772</v>
      </c>
    </row>
    <row r="21" spans="1:7" x14ac:dyDescent="0.2">
      <c r="A21" s="21" t="s">
        <v>62</v>
      </c>
      <c r="C21" s="23">
        <v>26613</v>
      </c>
      <c r="D21" s="23">
        <v>37512</v>
      </c>
      <c r="E21" s="39">
        <v>34385</v>
      </c>
      <c r="F21" s="23">
        <v>35008</v>
      </c>
      <c r="G21" s="23">
        <v>28706</v>
      </c>
    </row>
    <row r="22" spans="1:7" x14ac:dyDescent="0.2">
      <c r="A22" s="21" t="s">
        <v>63</v>
      </c>
      <c r="C22" s="23">
        <v>27750</v>
      </c>
      <c r="D22" s="23">
        <v>21557</v>
      </c>
      <c r="E22" s="39">
        <v>5861</v>
      </c>
      <c r="F22" s="23"/>
      <c r="G22" s="23">
        <v>12073</v>
      </c>
    </row>
    <row r="23" spans="1:7" x14ac:dyDescent="0.2">
      <c r="A23" s="21" t="s">
        <v>64</v>
      </c>
      <c r="C23" s="23">
        <v>32051</v>
      </c>
      <c r="D23" s="23">
        <v>17464</v>
      </c>
      <c r="E23" s="39">
        <v>12917</v>
      </c>
      <c r="F23" s="23">
        <v>17827</v>
      </c>
      <c r="G23" s="23">
        <v>18759</v>
      </c>
    </row>
    <row r="24" spans="1:7" x14ac:dyDescent="0.2">
      <c r="A24" s="21" t="s">
        <v>65</v>
      </c>
      <c r="C24" s="23">
        <v>0</v>
      </c>
      <c r="D24" s="23">
        <v>7730</v>
      </c>
      <c r="E24" s="39">
        <v>3600</v>
      </c>
      <c r="F24" s="23">
        <v>25041</v>
      </c>
      <c r="G24" s="23">
        <v>32593</v>
      </c>
    </row>
    <row r="25" spans="1:7" x14ac:dyDescent="0.2">
      <c r="A25" s="21" t="s">
        <v>67</v>
      </c>
      <c r="C25" s="23">
        <v>7200</v>
      </c>
      <c r="D25" s="23">
        <v>7200</v>
      </c>
      <c r="E25" s="39">
        <v>7200</v>
      </c>
      <c r="F25" s="23">
        <v>6600</v>
      </c>
      <c r="G25" s="23">
        <v>7200</v>
      </c>
    </row>
    <row r="26" spans="1:7" x14ac:dyDescent="0.2">
      <c r="A26" s="21" t="s">
        <v>66</v>
      </c>
      <c r="C26" s="23">
        <v>5289</v>
      </c>
      <c r="D26" s="23">
        <v>6736</v>
      </c>
      <c r="E26" s="39">
        <v>7493</v>
      </c>
      <c r="F26" s="23">
        <v>10191</v>
      </c>
      <c r="G26" s="23">
        <v>5332</v>
      </c>
    </row>
    <row r="27" spans="1:7" x14ac:dyDescent="0.2">
      <c r="A27" s="21" t="s">
        <v>68</v>
      </c>
      <c r="C27" s="23">
        <v>8130</v>
      </c>
      <c r="D27" s="23">
        <v>4825</v>
      </c>
      <c r="E27" s="39"/>
      <c r="F27" s="23"/>
      <c r="G27" s="23">
        <v>65265</v>
      </c>
    </row>
    <row r="28" spans="1:7" x14ac:dyDescent="0.2">
      <c r="A28" s="21" t="s">
        <v>85</v>
      </c>
      <c r="C28" s="23">
        <v>378</v>
      </c>
      <c r="D28" s="23">
        <v>0</v>
      </c>
      <c r="E28" s="39"/>
      <c r="F28" s="23">
        <v>21628</v>
      </c>
      <c r="G28" s="23">
        <v>1660</v>
      </c>
    </row>
    <row r="29" spans="1:7" x14ac:dyDescent="0.2">
      <c r="A29" s="21" t="s">
        <v>99</v>
      </c>
      <c r="C29" s="23"/>
      <c r="D29" s="23"/>
      <c r="E29" s="39"/>
      <c r="F29" s="23"/>
      <c r="G29" s="23">
        <v>6750</v>
      </c>
    </row>
    <row r="30" spans="1:7" x14ac:dyDescent="0.2">
      <c r="A30" s="21" t="s">
        <v>100</v>
      </c>
      <c r="C30" s="23"/>
      <c r="D30" s="23"/>
      <c r="E30" s="39"/>
      <c r="F30" s="23"/>
      <c r="G30" s="23">
        <v>64</v>
      </c>
    </row>
    <row r="31" spans="1:7" x14ac:dyDescent="0.2">
      <c r="A31" s="21" t="s">
        <v>97</v>
      </c>
      <c r="C31" s="23"/>
      <c r="D31" s="23"/>
      <c r="E31" s="39">
        <v>4500</v>
      </c>
      <c r="F31" s="23"/>
      <c r="G31" s="23"/>
    </row>
    <row r="32" spans="1:7" x14ac:dyDescent="0.2">
      <c r="A32" s="21" t="s">
        <v>69</v>
      </c>
      <c r="C32" s="23">
        <v>5321</v>
      </c>
      <c r="D32" s="23">
        <v>3736</v>
      </c>
      <c r="E32" s="39">
        <v>4475</v>
      </c>
      <c r="F32" s="23">
        <v>3145</v>
      </c>
      <c r="G32" s="23">
        <v>2044</v>
      </c>
    </row>
    <row r="33" spans="1:7" x14ac:dyDescent="0.2">
      <c r="A33" s="21" t="s">
        <v>70</v>
      </c>
      <c r="C33" s="23">
        <v>4467</v>
      </c>
      <c r="D33" s="23">
        <v>3317</v>
      </c>
      <c r="E33" s="39">
        <v>5617</v>
      </c>
      <c r="F33" s="23">
        <v>3997</v>
      </c>
      <c r="G33" s="23">
        <v>4024</v>
      </c>
    </row>
    <row r="34" spans="1:7" x14ac:dyDescent="0.2">
      <c r="A34" s="21" t="s">
        <v>71</v>
      </c>
      <c r="C34" s="23">
        <v>2415</v>
      </c>
      <c r="D34" s="23">
        <v>854</v>
      </c>
      <c r="E34" s="39">
        <v>3166</v>
      </c>
      <c r="F34" s="23">
        <v>3745</v>
      </c>
      <c r="G34" s="23">
        <v>4035</v>
      </c>
    </row>
    <row r="35" spans="1:7" x14ac:dyDescent="0.2">
      <c r="A35" s="21" t="s">
        <v>72</v>
      </c>
      <c r="C35" s="23">
        <v>7399</v>
      </c>
      <c r="D35" s="23">
        <v>429</v>
      </c>
      <c r="E35" s="39">
        <v>1210</v>
      </c>
      <c r="F35" s="23">
        <v>626</v>
      </c>
      <c r="G35" s="23"/>
    </row>
    <row r="36" spans="1:7" x14ac:dyDescent="0.2">
      <c r="A36" s="21" t="s">
        <v>96</v>
      </c>
      <c r="C36" s="23"/>
      <c r="D36" s="23"/>
      <c r="E36" s="39">
        <v>11966</v>
      </c>
      <c r="F36" s="23">
        <v>25796</v>
      </c>
      <c r="G36" s="23"/>
    </row>
    <row r="37" spans="1:7" x14ac:dyDescent="0.2">
      <c r="A37" s="21" t="s">
        <v>84</v>
      </c>
      <c r="C37" s="23">
        <v>333</v>
      </c>
      <c r="D37" s="23">
        <v>0</v>
      </c>
      <c r="E37" s="39"/>
      <c r="F37" s="23">
        <v>3403</v>
      </c>
      <c r="G37" s="23">
        <v>5250</v>
      </c>
    </row>
    <row r="38" spans="1:7" x14ac:dyDescent="0.2">
      <c r="A38" s="21" t="s">
        <v>73</v>
      </c>
      <c r="C38" s="23">
        <v>311</v>
      </c>
      <c r="D38" s="23">
        <v>243</v>
      </c>
      <c r="E38" s="39">
        <v>4434</v>
      </c>
      <c r="F38" s="23">
        <v>404</v>
      </c>
      <c r="G38" s="23">
        <v>7574</v>
      </c>
    </row>
    <row r="39" spans="1:7" x14ac:dyDescent="0.2">
      <c r="A39" s="21" t="s">
        <v>86</v>
      </c>
      <c r="C39" s="23">
        <v>90</v>
      </c>
      <c r="D39" s="23">
        <v>0</v>
      </c>
      <c r="E39" s="39"/>
      <c r="F39" s="23"/>
      <c r="G39" s="23"/>
    </row>
    <row r="40" spans="1:7" x14ac:dyDescent="0.2">
      <c r="A40" s="21" t="s">
        <v>74</v>
      </c>
      <c r="C40" s="23">
        <v>405</v>
      </c>
      <c r="D40" s="23">
        <v>72</v>
      </c>
      <c r="E40" s="39"/>
      <c r="F40" s="23">
        <v>7495</v>
      </c>
      <c r="G40" s="23">
        <v>20951</v>
      </c>
    </row>
    <row r="41" spans="1:7" x14ac:dyDescent="0.2">
      <c r="A41" s="21" t="s">
        <v>75</v>
      </c>
      <c r="C41" s="23">
        <v>0</v>
      </c>
      <c r="D41" s="23">
        <v>365</v>
      </c>
      <c r="E41" s="39">
        <v>15613</v>
      </c>
      <c r="F41" s="23">
        <v>2182</v>
      </c>
      <c r="G41" s="23">
        <v>126909</v>
      </c>
    </row>
    <row r="42" spans="1:7" ht="15" x14ac:dyDescent="0.25">
      <c r="A42" s="41" t="s">
        <v>76</v>
      </c>
      <c r="C42" s="24">
        <f>SUM(C17:C41)</f>
        <v>476436</v>
      </c>
      <c r="D42" s="24">
        <f>SUM(D17:D41)</f>
        <v>394444</v>
      </c>
      <c r="E42" s="24">
        <f>SUM(E17:E41)</f>
        <v>375847</v>
      </c>
      <c r="F42" s="24">
        <f>SUM(F17:F41)</f>
        <v>460465</v>
      </c>
      <c r="G42" s="24">
        <f>SUM(G17:G41)</f>
        <v>622701</v>
      </c>
    </row>
    <row r="43" spans="1:7" ht="15" thickBot="1" x14ac:dyDescent="0.25">
      <c r="A43" s="42" t="s">
        <v>79</v>
      </c>
      <c r="B43" s="26"/>
      <c r="C43" s="27">
        <f>C14-C42</f>
        <v>-109428</v>
      </c>
      <c r="D43" s="27">
        <f>D14-D42</f>
        <v>93477</v>
      </c>
      <c r="E43" s="27">
        <f>E14-E42</f>
        <v>134369</v>
      </c>
      <c r="F43" s="27">
        <f>F14-F42</f>
        <v>83583</v>
      </c>
      <c r="G43" s="27">
        <f>G14-G42</f>
        <v>-157326</v>
      </c>
    </row>
    <row r="44" spans="1:7" ht="15" thickTop="1" x14ac:dyDescent="0.2">
      <c r="C44" s="23"/>
      <c r="D44" s="23"/>
      <c r="E44" s="23"/>
      <c r="F44" s="23"/>
      <c r="G44" s="23"/>
    </row>
    <row r="45" spans="1:7" x14ac:dyDescent="0.2">
      <c r="A45" s="28" t="s">
        <v>77</v>
      </c>
      <c r="B45" s="28"/>
      <c r="C45" s="29">
        <v>317773</v>
      </c>
      <c r="D45" s="29">
        <v>208345</v>
      </c>
      <c r="E45" s="29">
        <v>301822</v>
      </c>
      <c r="F45" s="29">
        <v>280541</v>
      </c>
      <c r="G45" s="29">
        <v>364124</v>
      </c>
    </row>
    <row r="46" spans="1:7" x14ac:dyDescent="0.2">
      <c r="A46" s="28" t="s">
        <v>98</v>
      </c>
      <c r="B46" s="28"/>
      <c r="C46" s="29"/>
      <c r="D46" s="29"/>
      <c r="E46" s="31">
        <v>-155650</v>
      </c>
      <c r="F46" s="31"/>
      <c r="G46" s="31">
        <v>25000</v>
      </c>
    </row>
    <row r="47" spans="1:7" x14ac:dyDescent="0.2">
      <c r="A47" s="30" t="s">
        <v>78</v>
      </c>
      <c r="B47" s="30"/>
      <c r="C47" s="31">
        <f>C45+C43</f>
        <v>208345</v>
      </c>
      <c r="D47" s="31">
        <f>D45+D43</f>
        <v>301822</v>
      </c>
      <c r="E47" s="31">
        <f>E45+E43+E46</f>
        <v>280541</v>
      </c>
      <c r="F47" s="31">
        <f>F45+F43+F46</f>
        <v>364124</v>
      </c>
      <c r="G47" s="31">
        <f>G45+G43+G46</f>
        <v>231798</v>
      </c>
    </row>
  </sheetData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Employee</vt:lpstr>
      <vt:lpstr>Historical Data</vt:lpstr>
      <vt:lpstr>Main!Print_Titles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Angelia</dc:creator>
  <cp:lastModifiedBy>Dina Holder</cp:lastModifiedBy>
  <cp:lastPrinted>2020-05-28T13:59:18Z</cp:lastPrinted>
  <dcterms:created xsi:type="dcterms:W3CDTF">2014-03-26T02:26:52Z</dcterms:created>
  <dcterms:modified xsi:type="dcterms:W3CDTF">2020-09-01T19:39:14Z</dcterms:modified>
</cp:coreProperties>
</file>